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drawings/drawing4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S:\HABG\A1333_INEB_Daten\A1333_Gebaeudetechnik\236-0107-2_FWS_WP-SystemModul\Tool_Heizleistung\2022\v6.7.2\"/>
    </mc:Choice>
  </mc:AlternateContent>
  <xr:revisionPtr revIDLastSave="0" documentId="8_{7B9A802A-3C2A-4B12-ABBD-F89C9DCA9AF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Esempio" sheetId="50889" r:id="rId1"/>
    <sheet name="Calcolo" sheetId="50888" r:id="rId2"/>
    <sheet name="Logbuch" sheetId="50890" state="hidden" r:id="rId3"/>
    <sheet name="Heizwert" sheetId="50879" state="hidden" r:id="rId4"/>
    <sheet name="Umrechnung_Brennstoffbedarf" sheetId="50875" state="hidden" r:id="rId5"/>
    <sheet name="Klimadaten" sheetId="50881" state="hidden" r:id="rId6"/>
  </sheets>
  <definedNames>
    <definedName name="_SIA384" localSheetId="1">#REF!</definedName>
    <definedName name="_SIA384" localSheetId="0">#REF!</definedName>
    <definedName name="_SIA384" localSheetId="2">#REF!</definedName>
    <definedName name="_SIA384">#REF!</definedName>
    <definedName name="_TRL1" localSheetId="1">#REF!</definedName>
    <definedName name="_TRL1" localSheetId="0">#REF!</definedName>
    <definedName name="_TRL1">#REF!</definedName>
    <definedName name="_TVL1" localSheetId="1">#REF!</definedName>
    <definedName name="_TVL1" localSheetId="0">#REF!</definedName>
    <definedName name="_TVL1">#REF!</definedName>
    <definedName name="_Tww1" localSheetId="1">#REF!</definedName>
    <definedName name="_Tww1" localSheetId="0">#REF!</definedName>
    <definedName name="_Tww1">#REF!</definedName>
    <definedName name="a" localSheetId="1">#REF!</definedName>
    <definedName name="a" localSheetId="0">#REF!</definedName>
    <definedName name="a">#REF!</definedName>
    <definedName name="a_1" localSheetId="1">#REF!</definedName>
    <definedName name="a_1" localSheetId="0">#REF!</definedName>
    <definedName name="a_1">#REF!</definedName>
    <definedName name="a_2" localSheetId="1">#REF!</definedName>
    <definedName name="a_2" localSheetId="0">#REF!</definedName>
    <definedName name="a_2">#REF!</definedName>
    <definedName name="A_A" localSheetId="1">#REF!</definedName>
    <definedName name="A_A" localSheetId="0">#REF!</definedName>
    <definedName name="A_A">#REF!</definedName>
    <definedName name="Azimut" localSheetId="1">#REF!</definedName>
    <definedName name="Azimut" localSheetId="0">#REF!</definedName>
    <definedName name="Azimut">#REF!</definedName>
    <definedName name="b" localSheetId="1">#REF!</definedName>
    <definedName name="b" localSheetId="0">#REF!</definedName>
    <definedName name="b">#REF!</definedName>
    <definedName name="Bedarf" localSheetId="1">#REF!</definedName>
    <definedName name="Bedarf" localSheetId="0">#REF!</definedName>
    <definedName name="Bedarf">#REF!</definedName>
    <definedName name="BedarfWW" localSheetId="1">#REF!</definedName>
    <definedName name="BedarfWW" localSheetId="0">#REF!</definedName>
    <definedName name="BedarfWW">#REF!</definedName>
    <definedName name="BIN" localSheetId="1">#REF!</definedName>
    <definedName name="BIN" localSheetId="0">#REF!</definedName>
    <definedName name="BIN">#REF!</definedName>
    <definedName name="BINkorr" localSheetId="1">#REF!</definedName>
    <definedName name="BINkorr" localSheetId="0">#REF!</definedName>
    <definedName name="BINkorr">#REF!</definedName>
    <definedName name="bivalent" localSheetId="1">#REF!</definedName>
    <definedName name="bivalent" localSheetId="0">#REF!</definedName>
    <definedName name="bivalent">#REF!</definedName>
    <definedName name="Bivalenzpunkt" localSheetId="1">#REF!</definedName>
    <definedName name="Bivalenzpunkt" localSheetId="0">#REF!</definedName>
    <definedName name="Bivalenzpunkt">#REF!</definedName>
    <definedName name="Bundesland" localSheetId="1">#REF!</definedName>
    <definedName name="Bundesland" localSheetId="0">#REF!</definedName>
    <definedName name="Bundesland">#REF!</definedName>
    <definedName name="cos_a" localSheetId="1">#REF!</definedName>
    <definedName name="cos_a" localSheetId="0">#REF!</definedName>
    <definedName name="cos_a">#REF!</definedName>
    <definedName name="cos_a_180" localSheetId="1">#REF!</definedName>
    <definedName name="cos_a_180" localSheetId="0">#REF!</definedName>
    <definedName name="cos_a_180">#REF!</definedName>
    <definedName name="cos_a_b" localSheetId="1">#REF!</definedName>
    <definedName name="cos_a_b" localSheetId="0">#REF!</definedName>
    <definedName name="cos_a_b">#REF!</definedName>
    <definedName name="DeltaT_eff" localSheetId="1">#REF!</definedName>
    <definedName name="DeltaT_eff" localSheetId="0">#REF!</definedName>
    <definedName name="DeltaT_eff">#REF!</definedName>
    <definedName name="DeltaT_ref" localSheetId="1">#REF!</definedName>
    <definedName name="DeltaT_ref" localSheetId="0">#REF!</definedName>
    <definedName name="DeltaT_ref">#REF!</definedName>
    <definedName name="_xlnm.Print_Area" localSheetId="1">Calcolo!$A$1:$H$58</definedName>
    <definedName name="_xlnm.Print_Area" localSheetId="0">Esempio!$A$1:$H$58</definedName>
    <definedName name="DT__7" localSheetId="1">#REF!</definedName>
    <definedName name="DT__7" localSheetId="0">#REF!</definedName>
    <definedName name="DT__7">#REF!</definedName>
    <definedName name="DT_2" localSheetId="1">#REF!</definedName>
    <definedName name="DT_2" localSheetId="0">#REF!</definedName>
    <definedName name="DT_2">#REF!</definedName>
    <definedName name="DT_7" localSheetId="1">#REF!</definedName>
    <definedName name="DT_7" localSheetId="0">#REF!</definedName>
    <definedName name="DT_7">#REF!</definedName>
    <definedName name="DT_7_50" localSheetId="1">#REF!</definedName>
    <definedName name="DT_7_50" localSheetId="0">#REF!</definedName>
    <definedName name="DT_7_50">#REF!</definedName>
    <definedName name="DTKombispeicher" localSheetId="1">#REF!</definedName>
    <definedName name="DTKombispeicher" localSheetId="0">#REF!</definedName>
    <definedName name="DTKombispeicher">#REF!</definedName>
    <definedName name="dTNutzer" localSheetId="1">#REF!</definedName>
    <definedName name="dTNutzer" localSheetId="0">#REF!</definedName>
    <definedName name="dTNutzer">#REF!</definedName>
    <definedName name="e_k_f_phi" localSheetId="1">#REF!</definedName>
    <definedName name="e_k_f_phi" localSheetId="0">#REF!</definedName>
    <definedName name="e_k_f_phi">#REF!</definedName>
    <definedName name="EBF" localSheetId="1">#REF!</definedName>
    <definedName name="EBF" localSheetId="0">#REF!</definedName>
    <definedName name="EBF">#REF!</definedName>
    <definedName name="EBFo" localSheetId="1">#REF!</definedName>
    <definedName name="EBFo" localSheetId="0">#REF!</definedName>
    <definedName name="EBFo">#REF!</definedName>
    <definedName name="Eingabe1" localSheetId="1">#REF!</definedName>
    <definedName name="Eingabe1" localSheetId="0">#REF!</definedName>
    <definedName name="Eingabe1">#REF!</definedName>
    <definedName name="Einheitenfaktor" localSheetId="1">#REF!</definedName>
    <definedName name="Einheitenfaktor" localSheetId="0">#REF!</definedName>
    <definedName name="Einheitenfaktor">#REF!</definedName>
    <definedName name="elWW" localSheetId="1">#REF!</definedName>
    <definedName name="elWW" localSheetId="0">#REF!</definedName>
    <definedName name="elWW">#REF!</definedName>
    <definedName name="elZusatz" localSheetId="1">#REF!</definedName>
    <definedName name="elZusatz" localSheetId="0">#REF!</definedName>
    <definedName name="elZusatz">#REF!</definedName>
    <definedName name="EN_14511" localSheetId="1">#REF!</definedName>
    <definedName name="EN_14511" localSheetId="0">#REF!</definedName>
    <definedName name="EN_14511">#REF!</definedName>
    <definedName name="Etah" localSheetId="1">#REF!</definedName>
    <definedName name="Etah" localSheetId="0">#REF!</definedName>
    <definedName name="Etah">#REF!</definedName>
    <definedName name="Etaw" localSheetId="1">#REF!</definedName>
    <definedName name="Etaw" localSheetId="0">#REF!</definedName>
    <definedName name="Etaw">#REF!</definedName>
    <definedName name="EtaW2" localSheetId="1">#REF!</definedName>
    <definedName name="EtaW2" localSheetId="0">#REF!</definedName>
    <definedName name="EtaW2">#REF!</definedName>
    <definedName name="EtaWW" localSheetId="1">#REF!</definedName>
    <definedName name="EtaWW" localSheetId="0">#REF!</definedName>
    <definedName name="EtaWW">#REF!</definedName>
    <definedName name="f_phi" localSheetId="1">#REF!</definedName>
    <definedName name="f_phi" localSheetId="0">#REF!</definedName>
    <definedName name="f_phi">#REF!</definedName>
    <definedName name="Heizperiode" localSheetId="1">#REF!</definedName>
    <definedName name="Heizperiode" localSheetId="0">#REF!</definedName>
    <definedName name="Heizperiode">#REF!</definedName>
    <definedName name="Heizspeicher" localSheetId="1">#REF!</definedName>
    <definedName name="Heizspeicher" localSheetId="0">#REF!</definedName>
    <definedName name="Heizspeicher">#REF!</definedName>
    <definedName name="Heizstunden" localSheetId="1">#REF!</definedName>
    <definedName name="Heizstunden" localSheetId="0">#REF!</definedName>
    <definedName name="Heizstunden">#REF!</definedName>
    <definedName name="Heizung" localSheetId="1">#REF!</definedName>
    <definedName name="Heizung" localSheetId="0">#REF!</definedName>
    <definedName name="Heizung">#REF!</definedName>
    <definedName name="HeizungSolar" localSheetId="1">#REF!</definedName>
    <definedName name="HeizungSolar" localSheetId="0">#REF!</definedName>
    <definedName name="HeizungSolar">#REF!</definedName>
    <definedName name="Hersteller" localSheetId="1">#REF!</definedName>
    <definedName name="Hersteller" localSheetId="0">#REF!</definedName>
    <definedName name="Hersteller">#REF!</definedName>
    <definedName name="HGT" localSheetId="1">#REF!</definedName>
    <definedName name="HGT" localSheetId="0">#REF!</definedName>
    <definedName name="HGT">#REF!</definedName>
    <definedName name="Index_Klima" localSheetId="1">#REF!</definedName>
    <definedName name="Index_Klima" localSheetId="0">#REF!</definedName>
    <definedName name="Index_Klima">#REF!</definedName>
    <definedName name="JAZcalc" localSheetId="1">#REF!</definedName>
    <definedName name="JAZcalc" localSheetId="0">#REF!</definedName>
    <definedName name="JAZcalc">#REF!</definedName>
    <definedName name="JAZel" localSheetId="1">#REF!</definedName>
    <definedName name="JAZel" localSheetId="0">#REF!</definedName>
    <definedName name="JAZel">#REF!</definedName>
    <definedName name="jazh" localSheetId="1">#REF!</definedName>
    <definedName name="jazh" localSheetId="0">#REF!</definedName>
    <definedName name="jazh">#REF!</definedName>
    <definedName name="jazsh" localSheetId="1">#REF!</definedName>
    <definedName name="jazsh" localSheetId="0">#REF!</definedName>
    <definedName name="jazsh">#REF!</definedName>
    <definedName name="jazsww" localSheetId="1">#REF!</definedName>
    <definedName name="jazsww" localSheetId="0">#REF!</definedName>
    <definedName name="jazsww">#REF!</definedName>
    <definedName name="jazww" localSheetId="1">#REF!</definedName>
    <definedName name="jazww" localSheetId="0">#REF!</definedName>
    <definedName name="jazww">#REF!</definedName>
    <definedName name="Kategorie" localSheetId="1">#REF!</definedName>
    <definedName name="Kategorie" localSheetId="0">#REF!</definedName>
    <definedName name="Kategorie">#REF!</definedName>
    <definedName name="Kesselleistung" localSheetId="1">#REF!</definedName>
    <definedName name="Kesselleistung" localSheetId="0">#REF!</definedName>
    <definedName name="Kesselleistung">#REF!</definedName>
    <definedName name="Kli_Sta" localSheetId="1">#REF!</definedName>
    <definedName name="Kli_Sta" localSheetId="0">#REF!</definedName>
    <definedName name="Kli_Sta">#REF!</definedName>
    <definedName name="Klima" localSheetId="1">#REF!</definedName>
    <definedName name="Klima" localSheetId="0">#REF!</definedName>
    <definedName name="Klima">#REF!</definedName>
    <definedName name="Klimakorr" localSheetId="1">#REF!</definedName>
    <definedName name="Klimakorr" localSheetId="0">#REF!</definedName>
    <definedName name="Klimakorr">#REF!</definedName>
    <definedName name="Kollektor" localSheetId="1">#REF!</definedName>
    <definedName name="Kollektor" localSheetId="0">#REF!</definedName>
    <definedName name="Kollektor">#REF!</definedName>
    <definedName name="KollektorWW" localSheetId="1">#REF!</definedName>
    <definedName name="KollektorWW" localSheetId="0">#REF!</definedName>
    <definedName name="KollektorWW">#REF!</definedName>
    <definedName name="KollFlaeche" localSheetId="1">#REF!</definedName>
    <definedName name="KollFlaeche" localSheetId="0">#REF!</definedName>
    <definedName name="KollFlaeche">#REF!</definedName>
    <definedName name="Kondensatorpumpe" localSheetId="1">#REF!</definedName>
    <definedName name="Kondensatorpumpe" localSheetId="0">#REF!</definedName>
    <definedName name="Kondensatorpumpe">#REF!</definedName>
    <definedName name="L_Hersteller" localSheetId="1">OFFSET(#REF!,0,0,#REF!,1)</definedName>
    <definedName name="L_Hersteller" localSheetId="0">OFFSET(#REF!,0,0,#REF!,1)</definedName>
    <definedName name="L_Hersteller">OFFSET(#REF!,0,0,#REF!,1)</definedName>
    <definedName name="L_Pumpe_Betriebsart" localSheetId="1">#REF!</definedName>
    <definedName name="L_Pumpe_Betriebsart" localSheetId="0">#REF!</definedName>
    <definedName name="L_Pumpe_Betriebsart">#REF!</definedName>
    <definedName name="L_Pumpe_Regelung" localSheetId="1">#REF!</definedName>
    <definedName name="L_Pumpe_Regelung" localSheetId="0">#REF!</definedName>
    <definedName name="L_Pumpe_Regelung">#REF!</definedName>
    <definedName name="L_Quellenpumpe_Regelung" localSheetId="1">#REF!</definedName>
    <definedName name="L_Quellenpumpe_Regelung" localSheetId="0">#REF!</definedName>
    <definedName name="L_Quellenpumpe_Regelung">#REF!</definedName>
    <definedName name="L_Typ" localSheetId="1">OFFSET(#REF!,0,0,#REF!,1)</definedName>
    <definedName name="L_Typ" localSheetId="0">OFFSET(#REF!,0,0,#REF!,1)</definedName>
    <definedName name="L_Typ">OFFSET(#REF!,0,0,#REF!,1)</definedName>
    <definedName name="L_WP_Betriebsart" localSheetId="1">#REF!</definedName>
    <definedName name="L_WP_Betriebsart" localSheetId="0">#REF!</definedName>
    <definedName name="L_WP_Betriebsart">#REF!</definedName>
    <definedName name="lambda_Erde" localSheetId="1">#REF!</definedName>
    <definedName name="lambda_Erde" localSheetId="0">#REF!</definedName>
    <definedName name="lambda_Erde">#REF!</definedName>
    <definedName name="Laufzeit_Zusatzheizung" localSheetId="1">#REF!</definedName>
    <definedName name="Laufzeit_Zusatzheizung" localSheetId="0">#REF!</definedName>
    <definedName name="Laufzeit_Zusatzheizung">#REF!</definedName>
    <definedName name="Leistung" localSheetId="1">#REF!</definedName>
    <definedName name="Leistung" localSheetId="0">#REF!</definedName>
    <definedName name="Leistung">#REF!</definedName>
    <definedName name="Leistungskorr" localSheetId="1">#REF!</definedName>
    <definedName name="Leistungskorr" localSheetId="0">#REF!</definedName>
    <definedName name="Leistungskorr">#REF!</definedName>
    <definedName name="Leistungsvorschlag" localSheetId="1">#REF!</definedName>
    <definedName name="Leistungsvorschlag" localSheetId="0">#REF!</definedName>
    <definedName name="Leistungsvorschlag">#REF!</definedName>
    <definedName name="Max_JAZww" localSheetId="1">#REF!</definedName>
    <definedName name="Max_JAZww" localSheetId="0">#REF!</definedName>
    <definedName name="Max_JAZww">#REF!</definedName>
    <definedName name="Max_Zusatzheizung" localSheetId="1">#REF!</definedName>
    <definedName name="Max_Zusatzheizung" localSheetId="0">#REF!</definedName>
    <definedName name="Max_Zusatzheizung">#REF!</definedName>
    <definedName name="Methode_384_3" localSheetId="1">#REF!</definedName>
    <definedName name="Methode_384_3" localSheetId="0">#REF!</definedName>
    <definedName name="Methode_384_3">#REF!</definedName>
    <definedName name="MinSol" localSheetId="1">#REF!</definedName>
    <definedName name="MinSol" localSheetId="0">#REF!</definedName>
    <definedName name="MinSol">#REF!</definedName>
    <definedName name="muM" localSheetId="1">#REF!</definedName>
    <definedName name="muM" localSheetId="0">#REF!</definedName>
    <definedName name="muM">#REF!</definedName>
    <definedName name="n_0" localSheetId="1">#REF!</definedName>
    <definedName name="n_0" localSheetId="0">#REF!</definedName>
    <definedName name="n_0">#REF!</definedName>
    <definedName name="Neigung" localSheetId="1">#REF!</definedName>
    <definedName name="Neigung" localSheetId="0">#REF!</definedName>
    <definedName name="Neigung">#REF!</definedName>
    <definedName name="Neu" localSheetId="1">#REF!</definedName>
    <definedName name="Neu" localSheetId="0">#REF!</definedName>
    <definedName name="Neu">#REF!</definedName>
    <definedName name="Nutzungsgrad" localSheetId="1">#REF!</definedName>
    <definedName name="Nutzungsgrad" localSheetId="0">#REF!</definedName>
    <definedName name="Nutzungsgrad">#REF!</definedName>
    <definedName name="Offset" localSheetId="1">#REF!</definedName>
    <definedName name="Offset" localSheetId="0">#REF!</definedName>
    <definedName name="Offset">#REF!</definedName>
    <definedName name="P_W_dis" localSheetId="1">#REF!</definedName>
    <definedName name="P_W_dis" localSheetId="0">#REF!</definedName>
    <definedName name="P_W_dis">#REF!</definedName>
    <definedName name="Phi_S_Ü" localSheetId="1">#REF!</definedName>
    <definedName name="Phi_S_Ü" localSheetId="0">#REF!</definedName>
    <definedName name="Phi_S_Ü">#REF!</definedName>
    <definedName name="Phi_S_Ü2" localSheetId="1">#REF!</definedName>
    <definedName name="Phi_S_Ü2" localSheetId="0">#REF!</definedName>
    <definedName name="Phi_S_Ü2">#REF!</definedName>
    <definedName name="Phi_WW" localSheetId="1">#REF!</definedName>
    <definedName name="Phi_WW" localSheetId="0">#REF!</definedName>
    <definedName name="Phi_WW">#REF!</definedName>
    <definedName name="Qh" localSheetId="1">#REF!</definedName>
    <definedName name="Qh" localSheetId="0">#REF!</definedName>
    <definedName name="Qh">#REF!</definedName>
    <definedName name="Qhmax" localSheetId="1">#REF!</definedName>
    <definedName name="Qhmax" localSheetId="0">#REF!</definedName>
    <definedName name="Qhmax">#REF!</definedName>
    <definedName name="QT" localSheetId="1">#REF!</definedName>
    <definedName name="QT" localSheetId="0">#REF!</definedName>
    <definedName name="QT">#REF!</definedName>
    <definedName name="Qtot" localSheetId="1">#REF!</definedName>
    <definedName name="Qtot" localSheetId="0">#REF!</definedName>
    <definedName name="Qtot">#REF!</definedName>
    <definedName name="QV" localSheetId="1">#REF!</definedName>
    <definedName name="QV" localSheetId="0">#REF!</definedName>
    <definedName name="QV">#REF!</definedName>
    <definedName name="Qww" localSheetId="1">#REF!</definedName>
    <definedName name="Qww" localSheetId="0">#REF!</definedName>
    <definedName name="Qww">#REF!</definedName>
    <definedName name="Qww_standard" localSheetId="1">#REF!</definedName>
    <definedName name="Qww_standard" localSheetId="0">#REF!</definedName>
    <definedName name="Qww_standard">#REF!</definedName>
    <definedName name="Rechenwert_Leistung" localSheetId="1">#REF!</definedName>
    <definedName name="Rechenwert_Leistung" localSheetId="0">#REF!</definedName>
    <definedName name="Rechenwert_Leistung">#REF!</definedName>
    <definedName name="sin_2v" localSheetId="1">#REF!</definedName>
    <definedName name="sin_2v" localSheetId="0">#REF!</definedName>
    <definedName name="sin_2v">#REF!</definedName>
    <definedName name="Solarant" localSheetId="1">#REF!</definedName>
    <definedName name="Solarant" localSheetId="0">#REF!</definedName>
    <definedName name="Solarant">#REF!</definedName>
    <definedName name="Solaranteil" localSheetId="1">#REF!</definedName>
    <definedName name="Solaranteil" localSheetId="0">#REF!</definedName>
    <definedName name="Solaranteil">#REF!</definedName>
    <definedName name="solarExtern" localSheetId="1">#REF!</definedName>
    <definedName name="solarExtern" localSheetId="0">#REF!</definedName>
    <definedName name="solarExtern">#REF!</definedName>
    <definedName name="SolWW" localSheetId="1">#REF!</definedName>
    <definedName name="SolWW" localSheetId="0">#REF!</definedName>
    <definedName name="SolWW">#REF!</definedName>
    <definedName name="Speicher" localSheetId="1">#REF!</definedName>
    <definedName name="Speicher" localSheetId="0">#REF!</definedName>
    <definedName name="Speicher">#REF!</definedName>
    <definedName name="Sperrzeit" localSheetId="1">#REF!</definedName>
    <definedName name="Sperrzeit" localSheetId="0">#REF!</definedName>
    <definedName name="Sperrzeit">#REF!</definedName>
    <definedName name="SpezWP" localSheetId="1">#REF!</definedName>
    <definedName name="SpezWP" localSheetId="0">#REF!</definedName>
    <definedName name="SpezWP">#REF!</definedName>
    <definedName name="Startzeile_BINs" localSheetId="1">#REF!</definedName>
    <definedName name="Startzeile_BINs" localSheetId="0">#REF!</definedName>
    <definedName name="Startzeile_BINs">#REF!</definedName>
    <definedName name="stufig" localSheetId="1">#REF!</definedName>
    <definedName name="stufig" localSheetId="0">#REF!</definedName>
    <definedName name="stufig">#REF!</definedName>
    <definedName name="TaMin" localSheetId="1">#REF!</definedName>
    <definedName name="TaMin" localSheetId="0">#REF!</definedName>
    <definedName name="TaMin">#REF!</definedName>
    <definedName name="TaMinVorarlberg" localSheetId="1">#REF!</definedName>
    <definedName name="TaMinVorarlberg" localSheetId="0">#REF!</definedName>
    <definedName name="TaMinVorarlberg">#REF!</definedName>
    <definedName name="TaMittel" localSheetId="1">#REF!</definedName>
    <definedName name="TaMittel" localSheetId="0">#REF!</definedName>
    <definedName name="TaMittel">#REF!</definedName>
    <definedName name="TQuelle" localSheetId="1">#REF!</definedName>
    <definedName name="TQuelle" localSheetId="0">#REF!</definedName>
    <definedName name="TQuelle">#REF!</definedName>
    <definedName name="TQuelle_Koll" localSheetId="1">#REF!</definedName>
    <definedName name="TQuelle_Koll" localSheetId="0">#REF!</definedName>
    <definedName name="TQuelle_Koll">#REF!</definedName>
    <definedName name="TQuelleH1" localSheetId="1">#REF!</definedName>
    <definedName name="TQuelleH1" localSheetId="0">#REF!</definedName>
    <definedName name="TQuelleH1">#REF!</definedName>
    <definedName name="TQuelleW1" localSheetId="1">#REF!</definedName>
    <definedName name="TQuelleW1" localSheetId="0">#REF!</definedName>
    <definedName name="TQuelleW1">#REF!</definedName>
    <definedName name="TRL" localSheetId="1">#REF!</definedName>
    <definedName name="TRL" localSheetId="0">#REF!</definedName>
    <definedName name="TRL">#REF!</definedName>
    <definedName name="TVL" localSheetId="1">#REF!</definedName>
    <definedName name="TVL" localSheetId="0">#REF!</definedName>
    <definedName name="TVL">#REF!</definedName>
    <definedName name="Typ" localSheetId="1">#REF!</definedName>
    <definedName name="Typ" localSheetId="0">#REF!</definedName>
    <definedName name="Typ">#REF!</definedName>
    <definedName name="Ueberladung" localSheetId="1">#REF!</definedName>
    <definedName name="Ueberladung" localSheetId="0">#REF!</definedName>
    <definedName name="Ueberladung">#REF!</definedName>
    <definedName name="v" localSheetId="1">#REF!</definedName>
    <definedName name="v" localSheetId="0">#REF!</definedName>
    <definedName name="v">#REF!</definedName>
    <definedName name="Venti" localSheetId="1">#REF!</definedName>
    <definedName name="Venti" localSheetId="0">#REF!</definedName>
    <definedName name="Venti">#REF!</definedName>
    <definedName name="Verteilverluste" localSheetId="1">#REF!</definedName>
    <definedName name="Verteilverluste" localSheetId="0">#REF!</definedName>
    <definedName name="Verteilverluste">#REF!</definedName>
    <definedName name="Wetterstation" localSheetId="1">#REF!</definedName>
    <definedName name="Wetterstation" localSheetId="0">#REF!</definedName>
    <definedName name="Wetterstation">#REF!</definedName>
    <definedName name="wh" localSheetId="1">#REF!</definedName>
    <definedName name="wh" localSheetId="0">#REF!</definedName>
    <definedName name="wh">#REF!</definedName>
    <definedName name="WinkelKorr" localSheetId="1">#REF!</definedName>
    <definedName name="WinkelKorr" localSheetId="0">#REF!</definedName>
    <definedName name="WinkelKorr">#REF!</definedName>
    <definedName name="WPArt" localSheetId="1">#REF!</definedName>
    <definedName name="WPArt" localSheetId="0">#REF!</definedName>
    <definedName name="WPArt">#REF!</definedName>
    <definedName name="WPArt2" localSheetId="1">#REF!</definedName>
    <definedName name="WPArt2" localSheetId="0">#REF!</definedName>
    <definedName name="WPArt2">#REF!</definedName>
    <definedName name="WPDatenbank" localSheetId="1">#REF!</definedName>
    <definedName name="WPDatenbank" localSheetId="0">#REF!</definedName>
    <definedName name="WPDatenbank">#REF!</definedName>
    <definedName name="WW" localSheetId="1">#REF!</definedName>
    <definedName name="WW" localSheetId="0">#REF!</definedName>
    <definedName name="WW">#REF!</definedName>
    <definedName name="wwSolar" localSheetId="1">#REF!</definedName>
    <definedName name="wwSolar" localSheetId="0">#REF!</definedName>
    <definedName name="wwSolar">#REF!</definedName>
    <definedName name="www" localSheetId="1">#REF!</definedName>
    <definedName name="www" localSheetId="0">#REF!</definedName>
    <definedName name="www">#REF!</definedName>
    <definedName name="x" localSheetId="1">#REF!</definedName>
    <definedName name="x" localSheetId="0">#REF!</definedName>
    <definedName name="x">#REF!</definedName>
    <definedName name="y" localSheetId="1">#REF!</definedName>
    <definedName name="y" localSheetId="0">#REF!</definedName>
    <definedName name="y">#REF!</definedName>
    <definedName name="y_2" localSheetId="1">#REF!</definedName>
    <definedName name="y_2" localSheetId="0">#REF!</definedName>
    <definedName name="y_2">#REF!</definedName>
    <definedName name="Zusatzheizung" localSheetId="1">#REF!</definedName>
    <definedName name="Zusatzheizung" localSheetId="0">#REF!</definedName>
    <definedName name="Zusatzheizung">#REF!</definedName>
    <definedName name="Zusatzheizung_total" localSheetId="1">#REF!</definedName>
    <definedName name="Zusatzheizung_total" localSheetId="0">#REF!</definedName>
    <definedName name="Zusatzheizung_total">#REF!</definedName>
    <definedName name="ZusatzWW" localSheetId="1">#REF!</definedName>
    <definedName name="ZusatzWW" localSheetId="0">#REF!</definedName>
    <definedName name="ZusatzWW">#REF!</definedName>
    <definedName name="Zuschlag_A" localSheetId="1">#REF!</definedName>
    <definedName name="Zuschlag_A" localSheetId="0">#REF!</definedName>
    <definedName name="Zuschlag_A">#REF!</definedName>
    <definedName name="Zuschlag_CH" localSheetId="1">#REF!</definedName>
    <definedName name="Zuschlag_CH" localSheetId="0">#REF!</definedName>
    <definedName name="Zuschlag_CH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42" i="50888" l="1"/>
  <c r="AA142" i="50888"/>
  <c r="AB142" i="50888"/>
  <c r="AA187" i="50888"/>
  <c r="AB187" i="50888" s="1"/>
  <c r="AC187" i="50888" s="1"/>
  <c r="V187" i="50888"/>
  <c r="AA186" i="50888"/>
  <c r="AB186" i="50888" s="1"/>
  <c r="AC186" i="50888" s="1"/>
  <c r="V186" i="50888"/>
  <c r="AA185" i="50888"/>
  <c r="AB185" i="50888" s="1"/>
  <c r="AC185" i="50888" s="1"/>
  <c r="V185" i="50888"/>
  <c r="AA184" i="50888"/>
  <c r="AB184" i="50888" s="1"/>
  <c r="AC184" i="50888" s="1"/>
  <c r="V184" i="50888"/>
  <c r="AA183" i="50888"/>
  <c r="AB183" i="50888" s="1"/>
  <c r="AC183" i="50888" s="1"/>
  <c r="V183" i="50888"/>
  <c r="AA182" i="50888"/>
  <c r="AB182" i="50888" s="1"/>
  <c r="AC182" i="50888" s="1"/>
  <c r="V182" i="50888"/>
  <c r="AA181" i="50888"/>
  <c r="AB181" i="50888" s="1"/>
  <c r="AC181" i="50888" s="1"/>
  <c r="V181" i="50888"/>
  <c r="AA180" i="50888"/>
  <c r="AB180" i="50888" s="1"/>
  <c r="AC180" i="50888" s="1"/>
  <c r="V180" i="50888"/>
  <c r="AA179" i="50888"/>
  <c r="AB179" i="50888" s="1"/>
  <c r="AC179" i="50888" s="1"/>
  <c r="V179" i="50888"/>
  <c r="AE179" i="50888" s="1"/>
  <c r="AA178" i="50888"/>
  <c r="AB178" i="50888" s="1"/>
  <c r="AC178" i="50888" s="1"/>
  <c r="V178" i="50888"/>
  <c r="AE178" i="50888" s="1"/>
  <c r="AA177" i="50888"/>
  <c r="AB177" i="50888" s="1"/>
  <c r="AC177" i="50888" s="1"/>
  <c r="V177" i="50888"/>
  <c r="AA176" i="50888"/>
  <c r="AB176" i="50888" s="1"/>
  <c r="AC176" i="50888" s="1"/>
  <c r="V176" i="50888"/>
  <c r="AA175" i="50888"/>
  <c r="AB175" i="50888" s="1"/>
  <c r="AC175" i="50888" s="1"/>
  <c r="V175" i="50888"/>
  <c r="AE175" i="50888" s="1"/>
  <c r="AA174" i="50888"/>
  <c r="AB174" i="50888" s="1"/>
  <c r="AC174" i="50888" s="1"/>
  <c r="V174" i="50888"/>
  <c r="AE174" i="50888" s="1"/>
  <c r="AA173" i="50888"/>
  <c r="AB173" i="50888" s="1"/>
  <c r="AC173" i="50888" s="1"/>
  <c r="V173" i="50888"/>
  <c r="AA172" i="50888"/>
  <c r="AB172" i="50888" s="1"/>
  <c r="AC172" i="50888" s="1"/>
  <c r="V172" i="50888"/>
  <c r="AA171" i="50888"/>
  <c r="AB171" i="50888" s="1"/>
  <c r="AC171" i="50888" s="1"/>
  <c r="V171" i="50888"/>
  <c r="AE171" i="50888" s="1"/>
  <c r="AA170" i="50888"/>
  <c r="AB170" i="50888" s="1"/>
  <c r="AC170" i="50888" s="1"/>
  <c r="V170" i="50888"/>
  <c r="AE170" i="50888" s="1"/>
  <c r="AA169" i="50888"/>
  <c r="AB169" i="50888" s="1"/>
  <c r="AC169" i="50888" s="1"/>
  <c r="V169" i="50888"/>
  <c r="AA168" i="50888"/>
  <c r="AB168" i="50888" s="1"/>
  <c r="AC168" i="50888" s="1"/>
  <c r="V168" i="50888"/>
  <c r="AA167" i="50888"/>
  <c r="AB167" i="50888" s="1"/>
  <c r="AC167" i="50888" s="1"/>
  <c r="V167" i="50888"/>
  <c r="AE167" i="50888" s="1"/>
  <c r="AA166" i="50888"/>
  <c r="AB166" i="50888" s="1"/>
  <c r="AC166" i="50888" s="1"/>
  <c r="V166" i="50888"/>
  <c r="AE166" i="50888" s="1"/>
  <c r="AA165" i="50888"/>
  <c r="AB165" i="50888" s="1"/>
  <c r="AC165" i="50888" s="1"/>
  <c r="V165" i="50888"/>
  <c r="AA164" i="50888"/>
  <c r="AB164" i="50888" s="1"/>
  <c r="AC164" i="50888" s="1"/>
  <c r="V164" i="50888"/>
  <c r="AA163" i="50888"/>
  <c r="AB163" i="50888" s="1"/>
  <c r="AC163" i="50888" s="1"/>
  <c r="V163" i="50888"/>
  <c r="AE163" i="50888" s="1"/>
  <c r="AA162" i="50888"/>
  <c r="AB162" i="50888" s="1"/>
  <c r="AC162" i="50888" s="1"/>
  <c r="V162" i="50888"/>
  <c r="AE162" i="50888" s="1"/>
  <c r="AA161" i="50888"/>
  <c r="AB161" i="50888" s="1"/>
  <c r="AC161" i="50888" s="1"/>
  <c r="V161" i="50888"/>
  <c r="AA160" i="50888"/>
  <c r="AB160" i="50888" s="1"/>
  <c r="AC160" i="50888" s="1"/>
  <c r="V160" i="50888"/>
  <c r="AA159" i="50888"/>
  <c r="AB159" i="50888" s="1"/>
  <c r="AC159" i="50888" s="1"/>
  <c r="V159" i="50888"/>
  <c r="AE159" i="50888" s="1"/>
  <c r="AA158" i="50888"/>
  <c r="AB158" i="50888" s="1"/>
  <c r="AC158" i="50888" s="1"/>
  <c r="V158" i="50888"/>
  <c r="AE158" i="50888" s="1"/>
  <c r="AA157" i="50888"/>
  <c r="AB157" i="50888" s="1"/>
  <c r="AC157" i="50888" s="1"/>
  <c r="V157" i="50888"/>
  <c r="AA156" i="50888"/>
  <c r="AB156" i="50888" s="1"/>
  <c r="AC156" i="50888" s="1"/>
  <c r="V156" i="50888"/>
  <c r="AA155" i="50888"/>
  <c r="AB155" i="50888" s="1"/>
  <c r="AC155" i="50888" s="1"/>
  <c r="V155" i="50888"/>
  <c r="AE155" i="50888" s="1"/>
  <c r="AA154" i="50888"/>
  <c r="AB154" i="50888" s="1"/>
  <c r="AC154" i="50888" s="1"/>
  <c r="V154" i="50888"/>
  <c r="AA153" i="50888"/>
  <c r="AB153" i="50888" s="1"/>
  <c r="AC153" i="50888" s="1"/>
  <c r="V153" i="50888"/>
  <c r="AE153" i="50888" s="1"/>
  <c r="AA152" i="50888"/>
  <c r="AB152" i="50888" s="1"/>
  <c r="AC152" i="50888" s="1"/>
  <c r="V152" i="50888"/>
  <c r="AA151" i="50888"/>
  <c r="AB151" i="50888" s="1"/>
  <c r="AC151" i="50888" s="1"/>
  <c r="V151" i="50888"/>
  <c r="AE151" i="50888" s="1"/>
  <c r="AA150" i="50888"/>
  <c r="AB150" i="50888" s="1"/>
  <c r="AC150" i="50888" s="1"/>
  <c r="V150" i="50888"/>
  <c r="AE150" i="50888" s="1"/>
  <c r="AA149" i="50888"/>
  <c r="AB149" i="50888" s="1"/>
  <c r="AC149" i="50888" s="1"/>
  <c r="V149" i="50888"/>
  <c r="AA148" i="50888"/>
  <c r="AB148" i="50888" s="1"/>
  <c r="AC148" i="50888" s="1"/>
  <c r="V148" i="50888"/>
  <c r="AH187" i="50888"/>
  <c r="AE187" i="50888"/>
  <c r="AH186" i="50888"/>
  <c r="AE186" i="50888"/>
  <c r="AH185" i="50888"/>
  <c r="AE185" i="50888"/>
  <c r="AH184" i="50888"/>
  <c r="AE184" i="50888"/>
  <c r="AH183" i="50888"/>
  <c r="AE183" i="50888"/>
  <c r="AH182" i="50888"/>
  <c r="AE182" i="50888"/>
  <c r="AH181" i="50888"/>
  <c r="AE181" i="50888"/>
  <c r="AH180" i="50888"/>
  <c r="AE180" i="50888"/>
  <c r="AH179" i="50888"/>
  <c r="AH178" i="50888"/>
  <c r="AH177" i="50888"/>
  <c r="AE177" i="50888"/>
  <c r="AH176" i="50888"/>
  <c r="AE176" i="50888"/>
  <c r="AH175" i="50888"/>
  <c r="AH174" i="50888"/>
  <c r="AH173" i="50888"/>
  <c r="AE173" i="50888"/>
  <c r="AH172" i="50888"/>
  <c r="AE172" i="50888"/>
  <c r="AH171" i="50888"/>
  <c r="AH170" i="50888"/>
  <c r="AH169" i="50888"/>
  <c r="AE169" i="50888"/>
  <c r="AH168" i="50888"/>
  <c r="AE168" i="50888"/>
  <c r="AH167" i="50888"/>
  <c r="AH166" i="50888"/>
  <c r="AH165" i="50888"/>
  <c r="AE165" i="50888"/>
  <c r="AH164" i="50888"/>
  <c r="AE164" i="50888"/>
  <c r="AH163" i="50888"/>
  <c r="AH162" i="50888"/>
  <c r="AH161" i="50888"/>
  <c r="AE161" i="50888"/>
  <c r="AH160" i="50888"/>
  <c r="AE160" i="50888"/>
  <c r="AH159" i="50888"/>
  <c r="AH158" i="50888"/>
  <c r="AH157" i="50888"/>
  <c r="AE157" i="50888"/>
  <c r="AH156" i="50888"/>
  <c r="AE156" i="50888"/>
  <c r="AH155" i="50888"/>
  <c r="AH154" i="50888"/>
  <c r="AE154" i="50888"/>
  <c r="AH153" i="50888"/>
  <c r="AH152" i="50888"/>
  <c r="AE152" i="50888"/>
  <c r="AH151" i="50888"/>
  <c r="AH150" i="50888"/>
  <c r="AH149" i="50888"/>
  <c r="AE149" i="50888"/>
  <c r="AH148" i="50888"/>
  <c r="AE148" i="50888"/>
  <c r="L147" i="50888" l="1"/>
  <c r="C41" i="50888" s="1"/>
  <c r="AC146" i="50888"/>
  <c r="AB146" i="50888"/>
  <c r="V146" i="50888"/>
  <c r="F121" i="50888"/>
  <c r="E121" i="50888"/>
  <c r="C115" i="50888"/>
  <c r="B115" i="50888"/>
  <c r="D104" i="50888"/>
  <c r="D103" i="50888"/>
  <c r="D102" i="50888"/>
  <c r="B102" i="50888"/>
  <c r="F91" i="50888"/>
  <c r="F90" i="50888"/>
  <c r="F89" i="50888"/>
  <c r="L87" i="50888"/>
  <c r="AA84" i="50888"/>
  <c r="T84" i="50888"/>
  <c r="S84" i="50888"/>
  <c r="R84" i="50888"/>
  <c r="Q84" i="50888"/>
  <c r="P84" i="50888"/>
  <c r="O84" i="50888"/>
  <c r="N84" i="50888"/>
  <c r="M84" i="50888"/>
  <c r="L84" i="50888"/>
  <c r="AA83" i="50888"/>
  <c r="Z83" i="50888"/>
  <c r="Y83" i="50888"/>
  <c r="X83" i="50888"/>
  <c r="W83" i="50888"/>
  <c r="V83" i="50888"/>
  <c r="U83" i="50888"/>
  <c r="T83" i="50888"/>
  <c r="S83" i="50888"/>
  <c r="R83" i="50888"/>
  <c r="Q83" i="50888"/>
  <c r="P83" i="50888"/>
  <c r="O83" i="50888"/>
  <c r="N83" i="50888"/>
  <c r="M83" i="50888"/>
  <c r="L83" i="50888"/>
  <c r="AA82" i="50888"/>
  <c r="Z82" i="50888"/>
  <c r="Y82" i="50888"/>
  <c r="X82" i="50888"/>
  <c r="W82" i="50888"/>
  <c r="V82" i="50888"/>
  <c r="U82" i="50888"/>
  <c r="T82" i="50888"/>
  <c r="S82" i="50888"/>
  <c r="R82" i="50888"/>
  <c r="Q82" i="50888"/>
  <c r="P82" i="50888"/>
  <c r="O82" i="50888"/>
  <c r="N82" i="50888"/>
  <c r="M82" i="50888"/>
  <c r="L82" i="50888"/>
  <c r="B82" i="50888"/>
  <c r="G31" i="50888" s="1"/>
  <c r="G51" i="50888"/>
  <c r="B51" i="50888"/>
  <c r="B50" i="50888"/>
  <c r="B49" i="50888"/>
  <c r="C39" i="50888"/>
  <c r="C38" i="50888"/>
  <c r="E16" i="50875"/>
  <c r="E15" i="50875"/>
  <c r="E14" i="50875"/>
  <c r="E13" i="50875"/>
  <c r="E11" i="50875"/>
  <c r="E10" i="50875"/>
  <c r="E8" i="50875"/>
  <c r="E7" i="50875"/>
  <c r="E6" i="50875"/>
  <c r="K45" i="50881"/>
  <c r="M44" i="50881" s="1"/>
  <c r="K44" i="50881"/>
  <c r="L44" i="50881" s="1"/>
  <c r="K43" i="50881"/>
  <c r="M43" i="50881" s="1"/>
  <c r="M42" i="50881"/>
  <c r="K42" i="50881"/>
  <c r="L42" i="50881" s="1"/>
  <c r="M41" i="50881"/>
  <c r="L41" i="50881"/>
  <c r="K41" i="50881"/>
  <c r="K40" i="50881"/>
  <c r="L40" i="50881" s="1"/>
  <c r="K39" i="50881"/>
  <c r="M39" i="50881" s="1"/>
  <c r="M38" i="50881"/>
  <c r="K38" i="50881"/>
  <c r="L38" i="50881" s="1"/>
  <c r="M37" i="50881"/>
  <c r="L37" i="50881"/>
  <c r="K37" i="50881"/>
  <c r="K36" i="50881"/>
  <c r="L36" i="50881" s="1"/>
  <c r="K35" i="50881"/>
  <c r="M35" i="50881" s="1"/>
  <c r="M34" i="50881"/>
  <c r="K34" i="50881"/>
  <c r="L34" i="50881" s="1"/>
  <c r="M33" i="50881"/>
  <c r="L33" i="50881"/>
  <c r="K33" i="50881"/>
  <c r="K32" i="50881"/>
  <c r="L32" i="50881" s="1"/>
  <c r="K31" i="50881"/>
  <c r="M31" i="50881" s="1"/>
  <c r="M30" i="50881"/>
  <c r="K30" i="50881"/>
  <c r="L30" i="50881" s="1"/>
  <c r="M29" i="50881"/>
  <c r="L29" i="50881"/>
  <c r="K29" i="50881"/>
  <c r="K28" i="50881"/>
  <c r="L28" i="50881" s="1"/>
  <c r="K27" i="50881"/>
  <c r="M27" i="50881" s="1"/>
  <c r="M26" i="50881"/>
  <c r="K26" i="50881"/>
  <c r="L26" i="50881" s="1"/>
  <c r="M25" i="50881"/>
  <c r="L25" i="50881"/>
  <c r="K25" i="50881"/>
  <c r="K24" i="50881"/>
  <c r="L24" i="50881" s="1"/>
  <c r="K23" i="50881"/>
  <c r="M23" i="50881" s="1"/>
  <c r="M22" i="50881"/>
  <c r="K22" i="50881"/>
  <c r="L22" i="50881" s="1"/>
  <c r="M21" i="50881"/>
  <c r="L21" i="50881"/>
  <c r="K21" i="50881"/>
  <c r="K20" i="50881"/>
  <c r="L20" i="50881" s="1"/>
  <c r="K19" i="50881"/>
  <c r="M19" i="50881" s="1"/>
  <c r="M18" i="50881"/>
  <c r="K18" i="50881"/>
  <c r="L18" i="50881" s="1"/>
  <c r="M17" i="50881"/>
  <c r="L17" i="50881"/>
  <c r="K17" i="50881"/>
  <c r="K16" i="50881"/>
  <c r="L16" i="50881" s="1"/>
  <c r="K15" i="50881"/>
  <c r="M15" i="50881" s="1"/>
  <c r="K14" i="50881"/>
  <c r="L14" i="50881" s="1"/>
  <c r="M13" i="50881"/>
  <c r="L13" i="50881"/>
  <c r="K13" i="50881"/>
  <c r="K12" i="50881"/>
  <c r="M12" i="50881" s="1"/>
  <c r="K11" i="50881"/>
  <c r="M11" i="50881" s="1"/>
  <c r="M10" i="50881"/>
  <c r="K10" i="50881"/>
  <c r="L10" i="50881" s="1"/>
  <c r="M9" i="50881"/>
  <c r="L9" i="50881"/>
  <c r="K9" i="50881"/>
  <c r="K8" i="50881"/>
  <c r="M8" i="50881" s="1"/>
  <c r="K7" i="50881"/>
  <c r="M7" i="50881" s="1"/>
  <c r="M6" i="50881"/>
  <c r="K6" i="50881"/>
  <c r="L6" i="50881" s="1"/>
  <c r="B5" i="50881"/>
  <c r="M4" i="50881"/>
  <c r="L4" i="50881"/>
  <c r="K4" i="50881"/>
  <c r="G32" i="50888" l="1"/>
  <c r="C40" i="50888"/>
  <c r="C37" i="50888"/>
  <c r="C42" i="50888"/>
  <c r="L89" i="50888"/>
  <c r="L88" i="50888"/>
  <c r="G30" i="50888"/>
  <c r="G39" i="50888"/>
  <c r="G40" i="50888"/>
  <c r="G38" i="50888"/>
  <c r="G37" i="50888"/>
  <c r="G41" i="50888"/>
  <c r="D35" i="50888"/>
  <c r="F31" i="50888"/>
  <c r="D36" i="50888"/>
  <c r="G36" i="50888" s="1"/>
  <c r="L15" i="50881"/>
  <c r="M16" i="50881"/>
  <c r="L19" i="50881"/>
  <c r="M20" i="50881"/>
  <c r="L23" i="50881"/>
  <c r="M24" i="50881"/>
  <c r="L27" i="50881"/>
  <c r="M28" i="50881"/>
  <c r="L31" i="50881"/>
  <c r="M32" i="50881"/>
  <c r="L35" i="50881"/>
  <c r="M36" i="50881"/>
  <c r="L39" i="50881"/>
  <c r="M40" i="50881"/>
  <c r="L43" i="50881"/>
  <c r="M14" i="50881"/>
  <c r="L8" i="50881"/>
  <c r="L12" i="50881"/>
  <c r="L7" i="50881"/>
  <c r="L11" i="50881"/>
  <c r="G42" i="50888" l="1"/>
  <c r="G49" i="50888" l="1"/>
  <c r="G52" i="50888" s="1"/>
  <c r="G54" i="50888" s="1"/>
  <c r="G45" i="50888"/>
</calcChain>
</file>

<file path=xl/sharedStrings.xml><?xml version="1.0" encoding="utf-8"?>
<sst xmlns="http://schemas.openxmlformats.org/spreadsheetml/2006/main" count="486" uniqueCount="274">
  <si>
    <t>Station</t>
  </si>
  <si>
    <t>Altdorf</t>
  </si>
  <si>
    <t>Basel-Binningen</t>
  </si>
  <si>
    <t>St. Gallen</t>
  </si>
  <si>
    <t>Zermatt</t>
  </si>
  <si>
    <t>Chur</t>
  </si>
  <si>
    <t>Davos</t>
  </si>
  <si>
    <t>Engelberg</t>
  </si>
  <si>
    <t>Glarus</t>
  </si>
  <si>
    <t>Lugano</t>
  </si>
  <si>
    <t>Luzern</t>
  </si>
  <si>
    <t>Montana</t>
  </si>
  <si>
    <t>Neuchâtel</t>
  </si>
  <si>
    <t>Schaffhausen</t>
  </si>
  <si>
    <t>Sion</t>
  </si>
  <si>
    <t>[kW]</t>
  </si>
  <si>
    <t>Adelboden</t>
  </si>
  <si>
    <t>Güttingen</t>
  </si>
  <si>
    <t>La Chaux-de-Fonds</t>
  </si>
  <si>
    <t>Payerne</t>
  </si>
  <si>
    <t>San Bernardino</t>
  </si>
  <si>
    <t>Vaduz</t>
  </si>
  <si>
    <t>Wynau</t>
  </si>
  <si>
    <t>Gebäudekategorie</t>
  </si>
  <si>
    <t>Buchs-Aarau</t>
  </si>
  <si>
    <t>Genève-Cointrin</t>
  </si>
  <si>
    <t>W/m2</t>
  </si>
  <si>
    <t>Scuol</t>
  </si>
  <si>
    <t>Das Tool darf vorerst nur für Schulungszwecke eingesetzt werden.</t>
  </si>
  <si>
    <r>
      <t>A</t>
    </r>
    <r>
      <rPr>
        <i/>
        <vertAlign val="subscript"/>
        <sz val="10"/>
        <color theme="1"/>
        <rFont val="Arial"/>
        <family val="2"/>
      </rPr>
      <t>E</t>
    </r>
  </si>
  <si>
    <t>Jahr</t>
  </si>
  <si>
    <t>HGT 20/12</t>
  </si>
  <si>
    <r>
      <t>Q</t>
    </r>
    <r>
      <rPr>
        <i/>
        <vertAlign val="subscript"/>
        <sz val="10"/>
        <color theme="1"/>
        <rFont val="Arial"/>
        <family val="2"/>
      </rPr>
      <t>gen,old</t>
    </r>
  </si>
  <si>
    <t>Listen</t>
  </si>
  <si>
    <t>Art Wassererwämung</t>
  </si>
  <si>
    <r>
      <t>F</t>
    </r>
    <r>
      <rPr>
        <i/>
        <vertAlign val="subscript"/>
        <sz val="10"/>
        <color theme="1"/>
        <rFont val="Arial"/>
        <family val="2"/>
      </rPr>
      <t>H</t>
    </r>
  </si>
  <si>
    <r>
      <t>F</t>
    </r>
    <r>
      <rPr>
        <i/>
        <vertAlign val="subscript"/>
        <sz val="10"/>
        <color theme="1"/>
        <rFont val="Arial"/>
        <family val="2"/>
      </rPr>
      <t>gen,new</t>
    </r>
  </si>
  <si>
    <t>Neue Wärmeerzeugung,</t>
  </si>
  <si>
    <r>
      <rPr>
        <i/>
        <sz val="10"/>
        <color theme="1"/>
        <rFont val="Arial"/>
        <family val="2"/>
      </rPr>
      <t>t</t>
    </r>
    <r>
      <rPr>
        <i/>
        <vertAlign val="subscript"/>
        <sz val="10"/>
        <color theme="1"/>
        <rFont val="Arial"/>
        <family val="2"/>
      </rPr>
      <t>off</t>
    </r>
  </si>
  <si>
    <t>Eingabe Brennstoffverbrauch in:</t>
  </si>
  <si>
    <t>Ergebnis</t>
  </si>
  <si>
    <t>Erdgas</t>
  </si>
  <si>
    <r>
      <t>[m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]</t>
    </r>
  </si>
  <si>
    <t>Liter Heizöl</t>
  </si>
  <si>
    <t>[kWh]</t>
  </si>
  <si>
    <t>Verwendete Umrechnungswerte</t>
  </si>
  <si>
    <t>Elektro</t>
  </si>
  <si>
    <r>
      <t>1 m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Erdgas</t>
    </r>
  </si>
  <si>
    <r>
      <t>kWh/m</t>
    </r>
    <r>
      <rPr>
        <vertAlign val="superscript"/>
        <sz val="10"/>
        <color theme="1"/>
        <rFont val="Calibri"/>
        <family val="2"/>
        <scheme val="minor"/>
      </rPr>
      <t>3</t>
    </r>
  </si>
  <si>
    <t>=</t>
  </si>
  <si>
    <t>Stückholz</t>
  </si>
  <si>
    <t>1 kWh Erdas</t>
  </si>
  <si>
    <t>kWh/kWh</t>
  </si>
  <si>
    <t>- Fichte/Tanne</t>
  </si>
  <si>
    <t>[Ster]</t>
  </si>
  <si>
    <t>1 kWh elektrische Energie</t>
  </si>
  <si>
    <t>- Holz Buche/Eiche</t>
  </si>
  <si>
    <t>1 Ster Holz Fichte/Tanne</t>
  </si>
  <si>
    <t>kWh/Ster</t>
  </si>
  <si>
    <t>Holzschnitzel</t>
  </si>
  <si>
    <t>1 Ster Holz Buche/Eiche</t>
  </si>
  <si>
    <t>[kg]</t>
  </si>
  <si>
    <t>1 kg Holzschnitzel Fichte/Tanne</t>
  </si>
  <si>
    <t>kWh/kg</t>
  </si>
  <si>
    <t>- Buche/Eiche</t>
  </si>
  <si>
    <r>
      <t>1 m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Holzschnitzel Buche/Eiche</t>
    </r>
  </si>
  <si>
    <t>Pellets</t>
  </si>
  <si>
    <t>1 kg Pellets</t>
  </si>
  <si>
    <t>1m3 Pellets</t>
  </si>
  <si>
    <t>Testversion!!!</t>
  </si>
  <si>
    <t>20.03.2015 / hed</t>
  </si>
  <si>
    <t>Umrechnung des Brenn-stoffbedarfs in Liter Heizöl</t>
  </si>
  <si>
    <t>Brennstoff</t>
  </si>
  <si>
    <t>Brennstoffart der Wärmeerzeugung</t>
  </si>
  <si>
    <t>Wirkungsgrad</t>
  </si>
  <si>
    <t>Gas in kWh</t>
  </si>
  <si>
    <t>Pellets in kg</t>
  </si>
  <si>
    <t>Gas</t>
  </si>
  <si>
    <t>[kg/a]</t>
  </si>
  <si>
    <t>[m3/a]</t>
  </si>
  <si>
    <t>[kWh/a]</t>
  </si>
  <si>
    <t>Volllaststunden</t>
  </si>
  <si>
    <t>[h/a]</t>
  </si>
  <si>
    <t>[-]</t>
  </si>
  <si>
    <r>
      <t>[m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]</t>
    </r>
  </si>
  <si>
    <t>Heizwert</t>
  </si>
  <si>
    <t>[kWh/kg]</t>
  </si>
  <si>
    <t>[kWh/kWh]</t>
  </si>
  <si>
    <t>[h/d]</t>
  </si>
  <si>
    <t>Aigle</t>
  </si>
  <si>
    <t>Interlaken</t>
  </si>
  <si>
    <t>Pully</t>
  </si>
  <si>
    <t>Rünenberg</t>
  </si>
  <si>
    <t>Industrie</t>
  </si>
  <si>
    <t>Ohne BWW</t>
  </si>
  <si>
    <t>mit BWW</t>
  </si>
  <si>
    <t>-</t>
  </si>
  <si>
    <t>Einheit</t>
  </si>
  <si>
    <t>Einheit Heizwert</t>
  </si>
  <si>
    <t>Dynamische Liste Wärmeerzeuger</t>
  </si>
  <si>
    <t>Bern Liebefeld</t>
  </si>
  <si>
    <t>Disentis</t>
  </si>
  <si>
    <t>Grand-St-Bernard</t>
  </si>
  <si>
    <t>La Frétaz</t>
  </si>
  <si>
    <t>Locarno-Monti</t>
  </si>
  <si>
    <t>Magadino</t>
  </si>
  <si>
    <t>Piotta</t>
  </si>
  <si>
    <t>Robbia</t>
  </si>
  <si>
    <t>Samedan</t>
  </si>
  <si>
    <t>Ulrichen</t>
  </si>
  <si>
    <t>Zürich-Kloten</t>
  </si>
  <si>
    <t>Zürich-MeteoSchweiz</t>
  </si>
  <si>
    <t>Klimadaten Meteoschweiz</t>
  </si>
  <si>
    <t>Referenz</t>
  </si>
  <si>
    <t>Text für Zusatzleistung WW</t>
  </si>
  <si>
    <r>
      <t>Gas in m</t>
    </r>
    <r>
      <rPr>
        <vertAlign val="superscript"/>
        <sz val="9"/>
        <color rgb="FF0070C0"/>
        <rFont val="Arial"/>
        <family val="2"/>
      </rPr>
      <t>3</t>
    </r>
  </si>
  <si>
    <r>
      <t>Pellets in m</t>
    </r>
    <r>
      <rPr>
        <vertAlign val="superscript"/>
        <sz val="9"/>
        <color rgb="FF0070C0"/>
        <rFont val="Arial"/>
        <family val="2"/>
      </rPr>
      <t>3</t>
    </r>
  </si>
  <si>
    <r>
      <t>F</t>
    </r>
    <r>
      <rPr>
        <i/>
        <sz val="10"/>
        <color theme="0"/>
        <rFont val="Calibri"/>
        <family val="2"/>
        <scheme val="minor"/>
      </rPr>
      <t>W</t>
    </r>
  </si>
  <si>
    <t>Es müssen nur die "BLAUEN"-Textbausteine in den Listen übersetzt werden!!!!</t>
  </si>
  <si>
    <t>Auswahlliste Zuschlag BWW</t>
  </si>
  <si>
    <t>langjähriger Mittelwert
SIA 2028 Korr. C</t>
  </si>
  <si>
    <t>Auslegungstemperatur 
nach SIA MB 2028</t>
  </si>
  <si>
    <t>Betriebsstunden pro Tag</t>
  </si>
  <si>
    <t>Raumluft-temperatur</t>
  </si>
  <si>
    <t>[°C]</t>
  </si>
  <si>
    <t>[h]</t>
  </si>
  <si>
    <t>Volllaststunden gerundet</t>
  </si>
  <si>
    <t>Immissione manuale</t>
  </si>
  <si>
    <t>Scelta</t>
  </si>
  <si>
    <t>Valore automatico</t>
  </si>
  <si>
    <t xml:space="preserve">                   Sostituzione impianto di riscaldamento con impianto a PdC</t>
  </si>
  <si>
    <t xml:space="preserve">                  Calcolo del fabbisogno di riscaldamento</t>
  </si>
  <si>
    <t>Archiviazione presso l'installatore e parte integrante della documentazione dell'impianto</t>
  </si>
  <si>
    <t>Lo strumento può essere utilizzato solo per edifici residenziali.</t>
  </si>
  <si>
    <t>Luogo e data</t>
  </si>
  <si>
    <t>Oggetto</t>
  </si>
  <si>
    <t>Nome</t>
  </si>
  <si>
    <t>Progettista/installatore</t>
  </si>
  <si>
    <t>Zona climatica</t>
  </si>
  <si>
    <t>Edificio/acqua calda sanitaria</t>
  </si>
  <si>
    <t>Tipo di edificio</t>
  </si>
  <si>
    <t>Superficie di riferimento energetico</t>
  </si>
  <si>
    <t>Acqua calda sanitaria</t>
  </si>
  <si>
    <t>Tipo di produzione ACS</t>
  </si>
  <si>
    <t>Generatore di calore</t>
  </si>
  <si>
    <t>Tipo di combustibile del generatore esistente</t>
  </si>
  <si>
    <t>Ore a pieno carico</t>
  </si>
  <si>
    <t>Potere calorifico</t>
  </si>
  <si>
    <t>Gradi di efficienza</t>
  </si>
  <si>
    <t>Consumi energetici negli ultimi 3 anni</t>
  </si>
  <si>
    <t>Anno</t>
  </si>
  <si>
    <t>gradi/giorno</t>
  </si>
  <si>
    <t>Consumo energetico normalizzato</t>
  </si>
  <si>
    <t>Valore medio</t>
  </si>
  <si>
    <t>Produzione di calore del generatore</t>
  </si>
  <si>
    <t>Complessivo</t>
  </si>
  <si>
    <t>Risultati</t>
  </si>
  <si>
    <t>Potenza termica PdC necessaria senza orari di blocco</t>
  </si>
  <si>
    <r>
      <t>Ore di blocco giornaliere (</t>
    </r>
    <r>
      <rPr>
        <sz val="10"/>
        <color rgb="FFFF0000"/>
        <rFont val="Arial"/>
        <family val="2"/>
      </rPr>
      <t>già considerate 2 ore</t>
    </r>
    <r>
      <rPr>
        <sz val="10"/>
        <color theme="1"/>
        <rFont val="Arial"/>
        <family val="2"/>
      </rPr>
      <t>)</t>
    </r>
  </si>
  <si>
    <t>Potenza termica PdC necessaria con orari di blocco</t>
  </si>
  <si>
    <t>Osservazioni</t>
  </si>
  <si>
    <t>Da compilare</t>
  </si>
  <si>
    <t>Plurifamiliare</t>
  </si>
  <si>
    <t>Monofamiliare</t>
  </si>
  <si>
    <t>Amministrazione</t>
  </si>
  <si>
    <t>Scuole</t>
  </si>
  <si>
    <t>Negozi</t>
  </si>
  <si>
    <t>Ristoranti</t>
  </si>
  <si>
    <t>Locali pubblici</t>
  </si>
  <si>
    <t>Ospedali</t>
  </si>
  <si>
    <t>Impianti sportivi</t>
  </si>
  <si>
    <t>Piscine coperte</t>
  </si>
  <si>
    <t>Olio combustibile in litri</t>
  </si>
  <si>
    <t>Olio combustibile in kg</t>
  </si>
  <si>
    <t>Olio combustibile</t>
  </si>
  <si>
    <t>[Litri/a]</t>
  </si>
  <si>
    <t>[kWh/Litri]</t>
  </si>
  <si>
    <t>Con il riscaldamento</t>
  </si>
  <si>
    <t>Sì</t>
  </si>
  <si>
    <t>No</t>
  </si>
  <si>
    <t>Fabbisogno elettrico in kWh</t>
  </si>
  <si>
    <t>Cippato (legno di conifere) in kg</t>
  </si>
  <si>
    <t>Cippato (faggio/rovere) in kg</t>
  </si>
  <si>
    <t>[kWh/Stero]</t>
  </si>
  <si>
    <t>[Stero/a]</t>
  </si>
  <si>
    <t>Tronchi di legno (legno di conifere) in Stero</t>
  </si>
  <si>
    <t>Tronchi di legno (faggio/rovere) in Stero</t>
  </si>
  <si>
    <t>Tronchi di legno (legno duro 70%, legno tenero 30%) in Stero</t>
  </si>
  <si>
    <t>Tronchi di legno (legno duro 30%, legno tenero 70%) in Stero</t>
  </si>
  <si>
    <t>Tronchi di legno (legno duro 50%, legno tenero 50%) in Stero</t>
  </si>
  <si>
    <t>Elettricità</t>
  </si>
  <si>
    <t>Tronchi di legno (legno di conifere)</t>
  </si>
  <si>
    <t>Tronchi di legno (faggio/rovere)</t>
  </si>
  <si>
    <t>Tronchi di legno (legno duro 70%, legno tenero 30%)</t>
  </si>
  <si>
    <t>Tronchi di legno (legno duro 50%, legno tenero 50%)</t>
  </si>
  <si>
    <t>Tronchi di legno (legno duro 30%, legno tenero 70%)</t>
  </si>
  <si>
    <t>Cippato (legno di conifere)</t>
  </si>
  <si>
    <t>Cippato (faggio/rovere)</t>
  </si>
  <si>
    <r>
      <t>[kWh/m</t>
    </r>
    <r>
      <rPr>
        <vertAlign val="superscript"/>
        <sz val="9"/>
        <color rgb="FF0070C0"/>
        <rFont val="Calibri"/>
        <family val="2"/>
        <scheme val="minor"/>
      </rPr>
      <t>3</t>
    </r>
    <r>
      <rPr>
        <sz val="9"/>
        <color rgb="FF0070C0"/>
        <rFont val="Calibri"/>
        <family val="2"/>
        <scheme val="minor"/>
      </rPr>
      <t>]</t>
    </r>
  </si>
  <si>
    <r>
      <t>Cippato (legno di conifere) in m</t>
    </r>
    <r>
      <rPr>
        <vertAlign val="superscript"/>
        <sz val="9"/>
        <color rgb="FF0070C0"/>
        <rFont val="Arial"/>
        <family val="2"/>
      </rPr>
      <t>3</t>
    </r>
  </si>
  <si>
    <r>
      <t>Cippato (faggio/rovere) in m</t>
    </r>
    <r>
      <rPr>
        <vertAlign val="superscript"/>
        <sz val="9"/>
        <color rgb="FF0070C0"/>
        <rFont val="Arial"/>
        <family val="2"/>
      </rPr>
      <t>3</t>
    </r>
  </si>
  <si>
    <t>Nuovo generatore per produzione ACS?</t>
  </si>
  <si>
    <t>Supplemento ACS secondo SIA 384/1</t>
  </si>
  <si>
    <t>Caldaia a gasolio/gas vecchio modello</t>
  </si>
  <si>
    <t>Caldaia a gasolio/gas nuovo modello a condensazione</t>
  </si>
  <si>
    <t>Caldaia a legna vecchio modello</t>
  </si>
  <si>
    <t>Caldaia a legna nuovo modello</t>
  </si>
  <si>
    <t>Stufa a pellet</t>
  </si>
  <si>
    <t>Stufa a legna (trucioli)</t>
  </si>
  <si>
    <t>Riscaldamento elettrico</t>
  </si>
  <si>
    <t>Stufe ad accumulo singolo</t>
  </si>
  <si>
    <t>Separato</t>
  </si>
  <si>
    <t>Potenza specifica ACS monofamiliare</t>
  </si>
  <si>
    <t>Potenza specifica ACS plurifamiliare</t>
  </si>
  <si>
    <t>Potenza specifica ACS amministrativo</t>
  </si>
  <si>
    <t>Basel / Binningen</t>
  </si>
  <si>
    <t>(Periodo: dal 2012 fino alla fine del 2020)</t>
  </si>
  <si>
    <t>Nutzungsgrad der Elektrozentralspeicher auf 0,93 gemäss SIA 380 (statt 0,85) 13.04.2022</t>
  </si>
  <si>
    <t>Esempio</t>
  </si>
  <si>
    <t xml:space="preserve">                  Sostituzione impianto di riscaldamento con impianto a PdC</t>
  </si>
  <si>
    <t/>
  </si>
  <si>
    <t>Version V6.7.2</t>
  </si>
  <si>
    <t>hor, 31.05.2022</t>
  </si>
  <si>
    <t>Auszug sia 2028 (Rote Klimastationen wurde die Reihenfolge an die Graue tabelle angepasst</t>
  </si>
  <si>
    <t>Adelboden ABO 658 591 566 473 296 176 79 74 228 370 539 620 4669</t>
  </si>
  <si>
    <t>Aigle AIG 587 494 418 283 71 20 1.3 2.5 47 235 445 548 3152</t>
  </si>
  <si>
    <t>Altdorf ALT 582 502 425 289 86 35 3.6 6.9 55 241 436 538 3201</t>
  </si>
  <si>
    <t>Basel-Binningen BAS 567 482 395 265 82 20 0.8 2.9 49 211 432 525 3034</t>
  </si>
  <si>
    <t>Bern Liebefeld BER 623 528 450 327 113 41 3.2 9.6 80 277 481 581 3513</t>
  </si>
  <si>
    <t>Buchs-Aarau BUS 602 517 433 301 81 30 2.6 6.4 67 263 464 558 3325</t>
  </si>
  <si>
    <t>Chur CHU 605 517 430 298 90 45 8 11 72 244 448 567 3334</t>
  </si>
  <si>
    <t>Davos DAV 765 683 653 546 381 247 143 143 323 460 620 725 5689</t>
  </si>
  <si>
    <t>Disentis DIS 656 588 551 449 247 136 55 51 190 343 531 623 4418</t>
  </si>
  <si>
    <t>Engelberg ENG 683 596 548 440 246 142 51 52 207 362 543 641 4511</t>
  </si>
  <si>
    <t>Genève-Cointrin GVE 567 484 408 278 70 17 0 0.8 33 198 427 523 3007</t>
  </si>
  <si>
    <t>Glarus GLA 640 546 466 321 109 58 14 15 92 279 480 590 3610</t>
  </si>
  <si>
    <t>Grand-St-Bernard GSB 841 770 792 713 581 447 355 334 468 590 721 801 7413</t>
  </si>
  <si>
    <t>Güttingen GUT 611 529 456 326 106 36 4.4 8.3 80 278 473 564 3472</t>
  </si>
  <si>
    <t>Interlaken INT 639 543 465 334 116 48 5.6 11 88 297 490 593 3630</t>
  </si>
  <si>
    <t>La Chaux-de-Fonds CDF 662 586 554 449 262 147 57 55 199 353 529 617 4471</t>
  </si>
  <si>
    <t>La Frétaz FRE 657 588 569 481 307 181 88 84 236 378 538 616 4723</t>
  </si>
  <si>
    <t>Locarno-Monti OTL 517 423 308 180 46 6.5 0 0 8.3 130 375 483 2477</t>
  </si>
  <si>
    <t>Lugano LUG 516 429 330 187 30 3.9 0 0 4.2 103 356 479 2438</t>
  </si>
  <si>
    <t>Luzern LUZ 603 516 435 301 88 34 2.7 6 60 250 463 559 3317</t>
  </si>
  <si>
    <t>Magadino MAG 581 466 348 176 31 3.3 0 0 9.6 161 410 549 2736</t>
  </si>
  <si>
    <t>Montana MVE 673 605 579 487 308 175 77 76 225 382 549 634 4770</t>
  </si>
  <si>
    <t>Neuchâtel NEU 578 495 415 282 83 26 1.7 1.7 41 221 441 535 3121</t>
  </si>
  <si>
    <t>Payerne PAY 610 520 442 318 104 34 2.6 4.3 70 270 471 567 3413</t>
  </si>
  <si>
    <t>Piotta PIO 660 562 498 394 186 69 11 14 122 344 513 621 3994</t>
  </si>
  <si>
    <t>Pully PUY 548 472 400 272 70 20 0.8 1.2 29 172 411 507 2902</t>
  </si>
  <si>
    <t>Robbia ROB 685 588 515 405 221 87 8.9 19 173 375 523 633 4233</t>
  </si>
  <si>
    <t>Rünenberg RUE 608 521 448 338 145 65 9.8 15 97 269 473 563 3550</t>
  </si>
  <si>
    <t>Samedan SAM 908 781 706 566 411 269 152 165 367 510 693 848 6375</t>
  </si>
  <si>
    <t>San Bernardino SBE 733 660 642 554 416 247 116 123 321 469 605 700 5586</t>
  </si>
  <si>
    <r>
      <rPr>
        <b/>
        <sz val="10"/>
        <color rgb="FFFF0000"/>
        <rFont val="Arial"/>
        <family val="2"/>
      </rPr>
      <t>Schaffhausen</t>
    </r>
    <r>
      <rPr>
        <sz val="10"/>
        <color rgb="FFFF0000"/>
        <rFont val="Arial"/>
        <family val="2"/>
      </rPr>
      <t xml:space="preserve"> SHA 617 529 444 305 97 37 3.9 8.3 76 276 477 572 3443</t>
    </r>
  </si>
  <si>
    <r>
      <rPr>
        <b/>
        <sz val="10"/>
        <color rgb="FFFF0000"/>
        <rFont val="Arial"/>
        <family val="2"/>
      </rPr>
      <t>Scuol</t>
    </r>
    <r>
      <rPr>
        <sz val="10"/>
        <color rgb="FFFF0000"/>
        <rFont val="Arial"/>
        <family val="2"/>
      </rPr>
      <t xml:space="preserve"> SCU 754 645 576 454 255 143 53 55 209 408 594 720 4866</t>
    </r>
  </si>
  <si>
    <r>
      <rPr>
        <b/>
        <sz val="10"/>
        <color rgb="FFFF0000"/>
        <rFont val="Arial"/>
        <family val="2"/>
      </rPr>
      <t xml:space="preserve">Sion </t>
    </r>
    <r>
      <rPr>
        <sz val="10"/>
        <color rgb="FFFF0000"/>
        <rFont val="Arial"/>
        <family val="2"/>
      </rPr>
      <t>SIO 622 508 400 247 54 11 0.8 2.1 40 247 471 594 3195</t>
    </r>
  </si>
  <si>
    <r>
      <rPr>
        <b/>
        <sz val="10"/>
        <color rgb="FFFF0000"/>
        <rFont val="Arial"/>
        <family val="2"/>
      </rPr>
      <t>St. Gallen</t>
    </r>
    <r>
      <rPr>
        <sz val="10"/>
        <color rgb="FFFF0000"/>
        <rFont val="Arial"/>
        <family val="2"/>
      </rPr>
      <t xml:space="preserve"> STG 628 545 487 368 171 86 23 24 138 300 491 584 3844</t>
    </r>
  </si>
  <si>
    <t>Ulrichen ULR 853 723 643 516 339 174 71 71 269 453 641 792 5546</t>
  </si>
  <si>
    <t>Vaduz VAD 593 501 409 276 86 37 6.5 10 70 228 445 552 3213</t>
  </si>
  <si>
    <t>Wynau WYN 620 538 463 330 110 35 2.7 8.5 82 288 481 575 3536</t>
  </si>
  <si>
    <t>Zermatt ZER 743 659 622 517 355 212 103 112 297 454 608 706 5388</t>
  </si>
  <si>
    <t>Zürich-Kloten KLO 613 527 444 311 100 34 2.7 7.9 77 272 476 567 3432</t>
  </si>
  <si>
    <t>Zürich-MeteoSchweiz SMA 608 520 440 313 114 50 4.2 12 82 264 470 563 3440</t>
  </si>
  <si>
    <t>Beispil sind nur noch werte vorhanden. Dadurch vereinfacht sich die Bearbeitung und die Fehler werden minimirt</t>
  </si>
  <si>
    <t>HOR</t>
  </si>
  <si>
    <t>v6.7.2</t>
  </si>
  <si>
    <t>Korrektur der Version 6.7.1</t>
  </si>
  <si>
    <t>Fehler in Volllaststunden durch Vertauschen von 4 Klimastationen Schaffhausen, Scuol, Sion, St Gallen: Achtung! Die auflistung des HEV und der sia 2028 ist nicht identisch</t>
  </si>
  <si>
    <t>v6.7.1</t>
  </si>
  <si>
    <t>Was</t>
  </si>
  <si>
    <t>Wer</t>
  </si>
  <si>
    <t>Version</t>
  </si>
  <si>
    <t>Wann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</si>
</sst>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_ &quot;Fr.&quot;\ * #,##0.00_ ;_ &quot;Fr.&quot;\ * \-#,##0.00_ ;_ &quot;Fr.&quot;\ * &quot;-&quot;??_ ;_ @_ "/>
    <numFmt numFmtId="165" formatCode="0.0"/>
    <numFmt numFmtId="166" formatCode="0.000"/>
    <numFmt numFmtId="167" formatCode="#,##0.0_ ;\-#,##0.0\ "/>
    <numFmt numFmtId="168" formatCode="#,##0.0"/>
  </numFmts>
  <fonts count="9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vertAlign val="sub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10"/>
      <color theme="1"/>
      <name val="Symbol"/>
      <family val="1"/>
      <charset val="2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14"/>
      <color indexed="8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sz val="8"/>
      <color rgb="FF111111"/>
      <name val="Verdana"/>
      <family val="2"/>
    </font>
    <font>
      <sz val="8"/>
      <color rgb="FF111111"/>
      <name val="Verdana"/>
      <family val="2"/>
    </font>
    <font>
      <sz val="8"/>
      <color rgb="FFFF0000"/>
      <name val="Verdana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1"/>
      <color rgb="FF0070C0"/>
      <name val="Arial"/>
      <family val="2"/>
    </font>
    <font>
      <sz val="10"/>
      <color rgb="FF0070C0"/>
      <name val="Arial"/>
      <family val="2"/>
    </font>
    <font>
      <sz val="8"/>
      <color rgb="FF0070C0"/>
      <name val="Verdana"/>
      <family val="2"/>
    </font>
    <font>
      <sz val="11"/>
      <color rgb="FF0070C0"/>
      <name val="Calibri"/>
      <family val="2"/>
      <scheme val="minor"/>
    </font>
    <font>
      <sz val="9"/>
      <color rgb="FF0070C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vertAlign val="superscript"/>
      <sz val="9"/>
      <color rgb="FF0070C0"/>
      <name val="Arial"/>
      <family val="2"/>
    </font>
    <font>
      <sz val="9"/>
      <color rgb="FF0070C0"/>
      <name val="Calibri"/>
      <family val="2"/>
      <scheme val="minor"/>
    </font>
    <font>
      <sz val="9"/>
      <color rgb="FFFF0000"/>
      <name val="Arial"/>
      <family val="2"/>
    </font>
    <font>
      <b/>
      <sz val="11"/>
      <color rgb="FF0070C0"/>
      <name val="Arial"/>
      <family val="2"/>
    </font>
    <font>
      <i/>
      <sz val="10"/>
      <color theme="0"/>
      <name val="Symbol"/>
      <family val="1"/>
      <charset val="2"/>
    </font>
    <font>
      <i/>
      <sz val="10"/>
      <color theme="0"/>
      <name val="Calibri"/>
      <family val="2"/>
      <scheme val="minor"/>
    </font>
    <font>
      <sz val="10"/>
      <color theme="3" tint="0.79998168889431442"/>
      <name val="Arial"/>
      <family val="2"/>
    </font>
    <font>
      <sz val="10"/>
      <color theme="9" tint="0.59999389629810485"/>
      <name val="Arial"/>
      <family val="2"/>
    </font>
    <font>
      <sz val="11"/>
      <name val="Calibri"/>
      <family val="2"/>
      <scheme val="minor"/>
    </font>
    <font>
      <sz val="8"/>
      <name val="Verdana"/>
      <family val="2"/>
    </font>
    <font>
      <b/>
      <i/>
      <sz val="10"/>
      <name val="Arial"/>
      <family val="2"/>
    </font>
    <font>
      <b/>
      <sz val="11"/>
      <color rgb="FFFF0000"/>
      <name val="Arial"/>
      <family val="2"/>
    </font>
    <font>
      <vertAlign val="superscript"/>
      <sz val="9"/>
      <color rgb="FF0070C0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2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E56A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rgb="FFBDDE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36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4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4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4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4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4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4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4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4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4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4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4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4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4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4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4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4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4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4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1" fillId="18" borderId="1" applyNumberFormat="0" applyAlignment="0" applyProtection="0"/>
    <xf numFmtId="0" fontId="25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32" fillId="18" borderId="2" applyNumberFormat="0" applyAlignment="0" applyProtection="0"/>
    <xf numFmtId="0" fontId="32" fillId="18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25" fillId="0" borderId="3" applyNumberFormat="0" applyFill="0" applyAlignment="0" applyProtection="0"/>
    <xf numFmtId="0" fontId="18" fillId="21" borderId="4" applyNumberFormat="0" applyAlignment="0" applyProtection="0"/>
    <xf numFmtId="0" fontId="10" fillId="4" borderId="5" applyNumberFormat="0" applyFont="0" applyAlignment="0" applyProtection="0"/>
    <xf numFmtId="164" fontId="1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3" fillId="5" borderId="2" applyNumberFormat="0" applyAlignment="0" applyProtection="0"/>
    <xf numFmtId="0" fontId="24" fillId="7" borderId="2" applyNumberFormat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16" fillId="19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4" borderId="5" applyNumberFormat="0" applyFont="0" applyAlignment="0" applyProtection="0"/>
    <xf numFmtId="0" fontId="10" fillId="4" borderId="5" applyNumberFormat="0" applyFont="0" applyAlignment="0" applyProtection="0"/>
    <xf numFmtId="0" fontId="30" fillId="4" borderId="5" applyNumberFormat="0" applyFont="0" applyAlignment="0" applyProtection="0"/>
    <xf numFmtId="0" fontId="30" fillId="4" borderId="5" applyNumberFormat="0" applyFont="0" applyAlignment="0" applyProtection="0"/>
    <xf numFmtId="0" fontId="27" fillId="20" borderId="1" applyNumberFormat="0" applyAlignment="0" applyProtection="0"/>
    <xf numFmtId="9" fontId="10" fillId="0" borderId="0" applyFont="0" applyFill="0" applyBorder="0" applyAlignment="0" applyProtection="0"/>
    <xf numFmtId="0" fontId="20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27" fillId="20" borderId="1" applyNumberFormat="0" applyAlignment="0" applyProtection="0"/>
    <xf numFmtId="0" fontId="10" fillId="0" borderId="0"/>
    <xf numFmtId="0" fontId="9" fillId="0" borderId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21" borderId="4" applyNumberFormat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3" fillId="0" borderId="0"/>
    <xf numFmtId="0" fontId="10" fillId="0" borderId="0"/>
  </cellStyleXfs>
  <cellXfs count="321">
    <xf numFmtId="0" fontId="0" fillId="0" borderId="0" xfId="0"/>
    <xf numFmtId="0" fontId="44" fillId="0" borderId="0" xfId="0" applyFont="1" applyProtection="1"/>
    <xf numFmtId="0" fontId="54" fillId="0" borderId="0" xfId="0" applyFont="1" applyAlignment="1" applyProtection="1">
      <alignment vertical="center"/>
    </xf>
    <xf numFmtId="0" fontId="34" fillId="0" borderId="0" xfId="0" applyFont="1" applyAlignment="1" applyProtection="1">
      <alignment vertical="top"/>
    </xf>
    <xf numFmtId="0" fontId="30" fillId="23" borderId="0" xfId="0" applyFont="1" applyFill="1" applyAlignment="1" applyProtection="1">
      <alignment vertical="center"/>
    </xf>
    <xf numFmtId="0" fontId="34" fillId="23" borderId="0" xfId="0" applyFont="1" applyFill="1" applyAlignment="1" applyProtection="1">
      <alignment vertical="top"/>
    </xf>
    <xf numFmtId="0" fontId="44" fillId="0" borderId="0" xfId="0" applyFont="1" applyAlignment="1" applyProtection="1">
      <alignment vertical="center"/>
    </xf>
    <xf numFmtId="0" fontId="45" fillId="24" borderId="19" xfId="0" applyFont="1" applyFill="1" applyBorder="1" applyAlignment="1" applyProtection="1">
      <alignment vertical="center"/>
    </xf>
    <xf numFmtId="0" fontId="45" fillId="24" borderId="21" xfId="0" applyFont="1" applyFill="1" applyBorder="1" applyAlignment="1" applyProtection="1">
      <alignment vertical="center"/>
    </xf>
    <xf numFmtId="0" fontId="44" fillId="24" borderId="21" xfId="0" applyFont="1" applyFill="1" applyBorder="1" applyAlignment="1" applyProtection="1">
      <alignment vertical="center"/>
    </xf>
    <xf numFmtId="0" fontId="46" fillId="24" borderId="24" xfId="0" applyFont="1" applyFill="1" applyBorder="1" applyAlignment="1" applyProtection="1">
      <alignment horizontal="right" vertical="center"/>
    </xf>
    <xf numFmtId="0" fontId="45" fillId="24" borderId="25" xfId="0" applyFont="1" applyFill="1" applyBorder="1" applyAlignment="1" applyProtection="1">
      <alignment vertical="center"/>
    </xf>
    <xf numFmtId="0" fontId="45" fillId="24" borderId="27" xfId="0" applyFont="1" applyFill="1" applyBorder="1" applyAlignment="1" applyProtection="1">
      <alignment vertical="center"/>
    </xf>
    <xf numFmtId="0" fontId="44" fillId="24" borderId="27" xfId="0" applyFont="1" applyFill="1" applyBorder="1" applyAlignment="1" applyProtection="1">
      <alignment vertical="center"/>
    </xf>
    <xf numFmtId="0" fontId="44" fillId="24" borderId="31" xfId="0" applyFont="1" applyFill="1" applyBorder="1" applyAlignment="1" applyProtection="1">
      <alignment vertical="center"/>
    </xf>
    <xf numFmtId="0" fontId="44" fillId="0" borderId="27" xfId="0" applyFont="1" applyBorder="1" applyProtection="1"/>
    <xf numFmtId="0" fontId="44" fillId="0" borderId="19" xfId="0" applyFont="1" applyBorder="1" applyProtection="1"/>
    <xf numFmtId="0" fontId="44" fillId="0" borderId="24" xfId="0" applyFont="1" applyBorder="1" applyProtection="1"/>
    <xf numFmtId="0" fontId="44" fillId="0" borderId="31" xfId="0" applyFont="1" applyBorder="1" applyProtection="1"/>
    <xf numFmtId="0" fontId="44" fillId="0" borderId="21" xfId="0" applyFont="1" applyBorder="1" applyProtection="1"/>
    <xf numFmtId="0" fontId="51" fillId="0" borderId="26" xfId="0" applyFont="1" applyBorder="1" applyAlignment="1" applyProtection="1">
      <alignment horizontal="center" vertical="center"/>
    </xf>
    <xf numFmtId="0" fontId="48" fillId="0" borderId="26" xfId="0" applyFont="1" applyBorder="1" applyAlignment="1" applyProtection="1">
      <alignment horizontal="center" vertical="center"/>
    </xf>
    <xf numFmtId="0" fontId="52" fillId="0" borderId="0" xfId="0" applyFont="1" applyProtection="1"/>
    <xf numFmtId="0" fontId="53" fillId="0" borderId="0" xfId="0" applyFont="1" applyProtection="1"/>
    <xf numFmtId="0" fontId="44" fillId="0" borderId="0" xfId="0" applyFont="1" applyBorder="1" applyProtection="1"/>
    <xf numFmtId="0" fontId="44" fillId="0" borderId="23" xfId="0" applyFont="1" applyBorder="1" applyProtection="1"/>
    <xf numFmtId="0" fontId="3" fillId="0" borderId="0" xfId="234"/>
    <xf numFmtId="0" fontId="56" fillId="29" borderId="46" xfId="234" applyFont="1" applyFill="1" applyBorder="1" applyAlignment="1">
      <alignment horizontal="left" vertical="center"/>
    </xf>
    <xf numFmtId="0" fontId="56" fillId="27" borderId="47" xfId="234" applyFont="1" applyFill="1" applyBorder="1" applyAlignment="1" applyProtection="1">
      <alignment horizontal="right" vertical="center"/>
      <protection locked="0"/>
    </xf>
    <xf numFmtId="1" fontId="58" fillId="28" borderId="47" xfId="234" applyNumberFormat="1" applyFont="1" applyFill="1" applyBorder="1" applyAlignment="1">
      <alignment horizontal="right" vertical="center"/>
    </xf>
    <xf numFmtId="0" fontId="56" fillId="29" borderId="54" xfId="234" applyFont="1" applyFill="1" applyBorder="1" applyAlignment="1">
      <alignment horizontal="left" vertical="center"/>
    </xf>
    <xf numFmtId="0" fontId="56" fillId="29" borderId="55" xfId="234" applyFont="1" applyFill="1" applyBorder="1" applyAlignment="1">
      <alignment horizontal="right" vertical="center"/>
    </xf>
    <xf numFmtId="0" fontId="56" fillId="27" borderId="49" xfId="234" applyFont="1" applyFill="1" applyBorder="1" applyAlignment="1" applyProtection="1">
      <alignment horizontal="right" vertical="center"/>
      <protection locked="0"/>
    </xf>
    <xf numFmtId="0" fontId="56" fillId="29" borderId="56" xfId="234" applyFont="1" applyFill="1" applyBorder="1" applyAlignment="1">
      <alignment horizontal="left" vertical="center"/>
    </xf>
    <xf numFmtId="0" fontId="56" fillId="29" borderId="57" xfId="234" applyFont="1" applyFill="1" applyBorder="1" applyAlignment="1">
      <alignment horizontal="right" vertical="center"/>
    </xf>
    <xf numFmtId="0" fontId="56" fillId="29" borderId="51" xfId="234" applyFont="1" applyFill="1" applyBorder="1" applyAlignment="1">
      <alignment horizontal="left" vertical="center"/>
    </xf>
    <xf numFmtId="0" fontId="56" fillId="29" borderId="52" xfId="234" applyFont="1" applyFill="1" applyBorder="1" applyAlignment="1">
      <alignment horizontal="right" vertical="center"/>
    </xf>
    <xf numFmtId="0" fontId="3" fillId="29" borderId="53" xfId="234" applyFill="1" applyBorder="1" applyAlignment="1">
      <alignment horizontal="right" vertical="center"/>
    </xf>
    <xf numFmtId="0" fontId="56" fillId="30" borderId="51" xfId="234" applyFont="1" applyFill="1" applyBorder="1" applyAlignment="1">
      <alignment horizontal="left" vertical="center"/>
    </xf>
    <xf numFmtId="0" fontId="56" fillId="29" borderId="51" xfId="234" quotePrefix="1" applyFont="1" applyFill="1" applyBorder="1" applyAlignment="1">
      <alignment horizontal="left" vertical="center"/>
    </xf>
    <xf numFmtId="0" fontId="56" fillId="27" borderId="58" xfId="234" applyFont="1" applyFill="1" applyBorder="1" applyAlignment="1" applyProtection="1">
      <alignment horizontal="right" vertical="center"/>
      <protection locked="0"/>
    </xf>
    <xf numFmtId="0" fontId="3" fillId="0" borderId="0" xfId="234" quotePrefix="1"/>
    <xf numFmtId="0" fontId="59" fillId="0" borderId="0" xfId="234" applyFont="1"/>
    <xf numFmtId="165" fontId="59" fillId="0" borderId="0" xfId="234" applyNumberFormat="1" applyFont="1"/>
    <xf numFmtId="166" fontId="59" fillId="0" borderId="0" xfId="234" applyNumberFormat="1" applyFont="1"/>
    <xf numFmtId="0" fontId="4" fillId="0" borderId="0" xfId="0" applyFont="1" applyProtection="1"/>
    <xf numFmtId="0" fontId="4" fillId="0" borderId="0" xfId="0" applyFont="1" applyBorder="1" applyProtection="1"/>
    <xf numFmtId="3" fontId="44" fillId="32" borderId="18" xfId="0" applyNumberFormat="1" applyFont="1" applyFill="1" applyBorder="1" applyProtection="1">
      <protection locked="0"/>
    </xf>
    <xf numFmtId="0" fontId="4" fillId="0" borderId="0" xfId="0" applyFont="1" applyAlignment="1" applyProtection="1">
      <alignment horizontal="center"/>
    </xf>
    <xf numFmtId="0" fontId="44" fillId="26" borderId="24" xfId="0" applyFont="1" applyFill="1" applyBorder="1" applyAlignment="1" applyProtection="1">
      <alignment horizontal="left"/>
    </xf>
    <xf numFmtId="0" fontId="4" fillId="0" borderId="27" xfId="0" applyFont="1" applyBorder="1" applyProtection="1"/>
    <xf numFmtId="0" fontId="4" fillId="26" borderId="31" xfId="0" applyFont="1" applyFill="1" applyBorder="1" applyAlignment="1" applyProtection="1">
      <alignment horizontal="left"/>
    </xf>
    <xf numFmtId="0" fontId="4" fillId="26" borderId="23" xfId="0" applyFont="1" applyFill="1" applyBorder="1" applyAlignment="1" applyProtection="1">
      <alignment horizontal="left"/>
    </xf>
    <xf numFmtId="0" fontId="4" fillId="0" borderId="27" xfId="0" applyFont="1" applyBorder="1" applyAlignment="1" applyProtection="1">
      <alignment horizontal="center" vertical="center"/>
    </xf>
    <xf numFmtId="165" fontId="47" fillId="32" borderId="26" xfId="0" applyNumberFormat="1" applyFont="1" applyFill="1" applyBorder="1" applyAlignment="1" applyProtection="1">
      <alignment horizontal="center" vertical="center"/>
    </xf>
    <xf numFmtId="165" fontId="47" fillId="33" borderId="26" xfId="0" applyNumberFormat="1" applyFont="1" applyFill="1" applyBorder="1" applyAlignment="1" applyProtection="1">
      <alignment horizontal="center" vertical="center"/>
    </xf>
    <xf numFmtId="3" fontId="44" fillId="25" borderId="18" xfId="0" applyNumberFormat="1" applyFont="1" applyFill="1" applyBorder="1" applyProtection="1">
      <protection locked="0"/>
    </xf>
    <xf numFmtId="0" fontId="7" fillId="31" borderId="18" xfId="0" applyFont="1" applyFill="1" applyBorder="1" applyProtection="1">
      <protection locked="0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3" fillId="0" borderId="0" xfId="0" applyFont="1" applyAlignment="1">
      <alignment horizontal="left" vertical="center" wrapText="1"/>
    </xf>
    <xf numFmtId="0" fontId="56" fillId="0" borderId="0" xfId="0" applyFont="1"/>
    <xf numFmtId="0" fontId="0" fillId="0" borderId="0" xfId="0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1" fontId="0" fillId="0" borderId="0" xfId="0" applyNumberFormat="1"/>
    <xf numFmtId="1" fontId="65" fillId="0" borderId="0" xfId="0" applyNumberFormat="1" applyFont="1" applyAlignment="1">
      <alignment horizontal="left" vertical="center" wrapText="1"/>
    </xf>
    <xf numFmtId="0" fontId="65" fillId="0" borderId="0" xfId="0" applyFont="1" applyAlignment="1">
      <alignment horizontal="left" vertical="center" wrapText="1"/>
    </xf>
    <xf numFmtId="0" fontId="0" fillId="0" borderId="0" xfId="0" quotePrefix="1"/>
    <xf numFmtId="0" fontId="44" fillId="24" borderId="0" xfId="0" applyFont="1" applyFill="1" applyProtection="1"/>
    <xf numFmtId="2" fontId="44" fillId="0" borderId="28" xfId="0" applyNumberFormat="1" applyFont="1" applyBorder="1" applyAlignment="1" applyProtection="1">
      <alignment horizontal="center"/>
    </xf>
    <xf numFmtId="2" fontId="44" fillId="0" borderId="26" xfId="0" applyNumberFormat="1" applyFont="1" applyBorder="1" applyAlignment="1" applyProtection="1">
      <alignment horizontal="center"/>
    </xf>
    <xf numFmtId="2" fontId="44" fillId="0" borderId="20" xfId="0" applyNumberFormat="1" applyFont="1" applyBorder="1" applyAlignment="1" applyProtection="1">
      <alignment horizontal="center"/>
    </xf>
    <xf numFmtId="0" fontId="68" fillId="0" borderId="22" xfId="0" applyFont="1" applyBorder="1" applyProtection="1"/>
    <xf numFmtId="0" fontId="69" fillId="0" borderId="28" xfId="0" applyFont="1" applyBorder="1" applyProtection="1"/>
    <xf numFmtId="0" fontId="68" fillId="0" borderId="25" xfId="0" applyFont="1" applyBorder="1" applyProtection="1"/>
    <xf numFmtId="0" fontId="69" fillId="0" borderId="26" xfId="0" applyFont="1" applyBorder="1" applyProtection="1"/>
    <xf numFmtId="0" fontId="68" fillId="0" borderId="19" xfId="0" applyFont="1" applyBorder="1" applyProtection="1"/>
    <xf numFmtId="0" fontId="69" fillId="0" borderId="22" xfId="0" applyFont="1" applyBorder="1" applyProtection="1"/>
    <xf numFmtId="0" fontId="10" fillId="0" borderId="0" xfId="235"/>
    <xf numFmtId="168" fontId="10" fillId="0" borderId="0" xfId="206" applyNumberFormat="1"/>
    <xf numFmtId="3" fontId="10" fillId="0" borderId="0" xfId="206" applyNumberFormat="1"/>
    <xf numFmtId="1" fontId="0" fillId="24" borderId="0" xfId="0" applyNumberFormat="1" applyFill="1"/>
    <xf numFmtId="0" fontId="0" fillId="24" borderId="0" xfId="0" quotePrefix="1" applyFill="1"/>
    <xf numFmtId="2" fontId="4" fillId="0" borderId="26" xfId="0" quotePrefix="1" applyNumberFormat="1" applyFont="1" applyBorder="1" applyAlignment="1" applyProtection="1">
      <alignment horizontal="center"/>
    </xf>
    <xf numFmtId="0" fontId="72" fillId="0" borderId="20" xfId="0" applyFont="1" applyBorder="1" applyProtection="1"/>
    <xf numFmtId="0" fontId="72" fillId="0" borderId="28" xfId="0" applyFont="1" applyBorder="1" applyProtection="1"/>
    <xf numFmtId="0" fontId="72" fillId="0" borderId="26" xfId="0" applyFont="1" applyBorder="1" applyProtection="1"/>
    <xf numFmtId="0" fontId="73" fillId="0" borderId="0" xfId="0" applyFont="1" applyProtection="1"/>
    <xf numFmtId="0" fontId="73" fillId="0" borderId="0" xfId="0" applyFont="1" applyBorder="1" applyProtection="1"/>
    <xf numFmtId="0" fontId="74" fillId="0" borderId="18" xfId="0" applyFont="1" applyBorder="1" applyProtection="1"/>
    <xf numFmtId="0" fontId="73" fillId="0" borderId="24" xfId="0" applyFont="1" applyBorder="1" applyProtection="1"/>
    <xf numFmtId="0" fontId="73" fillId="0" borderId="20" xfId="0" applyFont="1" applyBorder="1" applyProtection="1"/>
    <xf numFmtId="0" fontId="73" fillId="0" borderId="19" xfId="0" applyFont="1" applyBorder="1" applyProtection="1"/>
    <xf numFmtId="0" fontId="72" fillId="0" borderId="22" xfId="0" applyFont="1" applyBorder="1" applyProtection="1"/>
    <xf numFmtId="0" fontId="72" fillId="0" borderId="23" xfId="0" applyFont="1" applyBorder="1" applyProtection="1"/>
    <xf numFmtId="2" fontId="73" fillId="0" borderId="22" xfId="0" applyNumberFormat="1" applyFont="1" applyBorder="1" applyProtection="1"/>
    <xf numFmtId="1" fontId="75" fillId="0" borderId="0" xfId="234" applyNumberFormat="1" applyFont="1" applyBorder="1" applyAlignment="1">
      <alignment horizontal="right"/>
    </xf>
    <xf numFmtId="0" fontId="75" fillId="0" borderId="0" xfId="234" applyFont="1" applyBorder="1"/>
    <xf numFmtId="0" fontId="73" fillId="0" borderId="0" xfId="0" quotePrefix="1" applyFont="1" applyProtection="1"/>
    <xf numFmtId="2" fontId="75" fillId="0" borderId="22" xfId="234" applyNumberFormat="1" applyFont="1" applyBorder="1" applyAlignment="1">
      <alignment horizontal="right"/>
    </xf>
    <xf numFmtId="0" fontId="77" fillId="0" borderId="23" xfId="234" applyFont="1" applyBorder="1"/>
    <xf numFmtId="2" fontId="75" fillId="0" borderId="22" xfId="234" applyNumberFormat="1" applyFont="1" applyFill="1" applyBorder="1" applyAlignment="1">
      <alignment horizontal="right"/>
    </xf>
    <xf numFmtId="0" fontId="73" fillId="0" borderId="28" xfId="0" applyFont="1" applyBorder="1" applyProtection="1"/>
    <xf numFmtId="0" fontId="78" fillId="0" borderId="0" xfId="0" applyFont="1" applyProtection="1"/>
    <xf numFmtId="0" fontId="73" fillId="0" borderId="26" xfId="0" applyFont="1" applyBorder="1" applyProtection="1"/>
    <xf numFmtId="0" fontId="75" fillId="0" borderId="0" xfId="234" applyFont="1"/>
    <xf numFmtId="0" fontId="72" fillId="0" borderId="25" xfId="0" applyFont="1" applyBorder="1" applyProtection="1"/>
    <xf numFmtId="0" fontId="72" fillId="0" borderId="31" xfId="0" applyFont="1" applyBorder="1" applyProtection="1"/>
    <xf numFmtId="2" fontId="75" fillId="0" borderId="25" xfId="234" applyNumberFormat="1" applyFont="1" applyBorder="1" applyAlignment="1">
      <alignment horizontal="right"/>
    </xf>
    <xf numFmtId="0" fontId="77" fillId="0" borderId="31" xfId="234" applyFont="1" applyBorder="1"/>
    <xf numFmtId="0" fontId="74" fillId="0" borderId="20" xfId="0" applyFont="1" applyBorder="1" applyProtection="1"/>
    <xf numFmtId="0" fontId="74" fillId="0" borderId="19" xfId="0" applyFont="1" applyBorder="1" applyProtection="1"/>
    <xf numFmtId="0" fontId="10" fillId="0" borderId="20" xfId="0" applyFont="1" applyBorder="1" applyProtection="1"/>
    <xf numFmtId="0" fontId="70" fillId="0" borderId="27" xfId="0" applyFont="1" applyBorder="1" applyAlignment="1">
      <alignment horizontal="left" vertical="center" wrapText="1"/>
    </xf>
    <xf numFmtId="0" fontId="70" fillId="0" borderId="31" xfId="0" applyFont="1" applyBorder="1" applyAlignment="1">
      <alignment horizontal="left" vertical="center" wrapText="1"/>
    </xf>
    <xf numFmtId="0" fontId="79" fillId="24" borderId="0" xfId="0" applyFont="1" applyFill="1" applyProtection="1"/>
    <xf numFmtId="0" fontId="69" fillId="24" borderId="0" xfId="0" applyFont="1" applyFill="1" applyProtection="1"/>
    <xf numFmtId="0" fontId="47" fillId="0" borderId="15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vertical="center"/>
    </xf>
    <xf numFmtId="0" fontId="44" fillId="0" borderId="16" xfId="0" applyFont="1" applyBorder="1" applyAlignment="1" applyProtection="1">
      <alignment vertical="center"/>
    </xf>
    <xf numFmtId="0" fontId="4" fillId="26" borderId="18" xfId="0" applyFont="1" applyFill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vertical="center"/>
    </xf>
    <xf numFmtId="0" fontId="5" fillId="0" borderId="32" xfId="0" applyFont="1" applyBorder="1" applyAlignment="1" applyProtection="1">
      <alignment vertical="center"/>
    </xf>
    <xf numFmtId="0" fontId="44" fillId="0" borderId="32" xfId="0" applyFont="1" applyBorder="1" applyAlignment="1" applyProtection="1">
      <alignment vertical="center"/>
    </xf>
    <xf numFmtId="0" fontId="4" fillId="31" borderId="37" xfId="0" applyFont="1" applyFill="1" applyBorder="1" applyAlignment="1" applyProtection="1">
      <alignment horizontal="center" vertical="center"/>
      <protection locked="0"/>
    </xf>
    <xf numFmtId="0" fontId="4" fillId="0" borderId="0" xfId="0" quotePrefix="1" applyFont="1" applyBorder="1" applyAlignment="1" applyProtection="1">
      <alignment vertical="center"/>
    </xf>
    <xf numFmtId="0" fontId="44" fillId="0" borderId="42" xfId="0" applyFont="1" applyBorder="1" applyAlignment="1" applyProtection="1">
      <alignment vertical="center"/>
    </xf>
    <xf numFmtId="0" fontId="48" fillId="0" borderId="42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left" vertical="center"/>
    </xf>
    <xf numFmtId="0" fontId="44" fillId="0" borderId="0" xfId="0" applyFont="1" applyAlignment="1" applyProtection="1">
      <alignment horizontal="left" vertical="center"/>
    </xf>
    <xf numFmtId="0" fontId="4" fillId="0" borderId="15" xfId="0" applyFont="1" applyBorder="1" applyAlignment="1" applyProtection="1">
      <alignment vertical="center"/>
    </xf>
    <xf numFmtId="0" fontId="44" fillId="0" borderId="16" xfId="0" applyFont="1" applyBorder="1" applyAlignment="1" applyProtection="1">
      <alignment horizontal="left" vertical="center"/>
    </xf>
    <xf numFmtId="0" fontId="4" fillId="31" borderId="18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0" fontId="44" fillId="0" borderId="44" xfId="0" applyFont="1" applyBorder="1" applyAlignment="1" applyProtection="1">
      <alignment horizontal="left" vertical="center"/>
    </xf>
    <xf numFmtId="0" fontId="4" fillId="0" borderId="29" xfId="0" applyFont="1" applyBorder="1" applyAlignment="1" applyProtection="1">
      <alignment vertical="center"/>
    </xf>
    <xf numFmtId="0" fontId="5" fillId="0" borderId="30" xfId="0" applyFont="1" applyBorder="1" applyAlignment="1" applyProtection="1">
      <alignment vertical="center"/>
    </xf>
    <xf numFmtId="0" fontId="44" fillId="0" borderId="30" xfId="0" applyFont="1" applyBorder="1" applyAlignment="1" applyProtection="1">
      <alignment vertical="center"/>
    </xf>
    <xf numFmtId="0" fontId="44" fillId="0" borderId="0" xfId="0" applyFont="1" applyBorder="1" applyAlignment="1" applyProtection="1">
      <alignment vertical="center"/>
    </xf>
    <xf numFmtId="0" fontId="44" fillId="0" borderId="34" xfId="0" applyFont="1" applyBorder="1" applyAlignment="1" applyProtection="1">
      <alignment horizontal="left" vertical="center"/>
    </xf>
    <xf numFmtId="0" fontId="4" fillId="0" borderId="35" xfId="0" applyFont="1" applyBorder="1" applyAlignment="1" applyProtection="1">
      <alignment vertical="center"/>
    </xf>
    <xf numFmtId="0" fontId="5" fillId="0" borderId="39" xfId="0" applyFont="1" applyBorder="1" applyAlignment="1" applyProtection="1">
      <alignment vertical="center"/>
    </xf>
    <xf numFmtId="0" fontId="4" fillId="0" borderId="39" xfId="0" applyFont="1" applyBorder="1" applyAlignment="1" applyProtection="1">
      <alignment vertical="center"/>
    </xf>
    <xf numFmtId="0" fontId="44" fillId="0" borderId="39" xfId="0" applyFont="1" applyBorder="1" applyAlignment="1" applyProtection="1">
      <alignment vertical="center"/>
    </xf>
    <xf numFmtId="0" fontId="4" fillId="0" borderId="41" xfId="0" applyFont="1" applyBorder="1" applyAlignment="1" applyProtection="1">
      <alignment horizontal="left" vertical="center"/>
    </xf>
    <xf numFmtId="0" fontId="67" fillId="0" borderId="39" xfId="0" applyFont="1" applyBorder="1" applyAlignment="1" applyProtection="1">
      <alignment vertical="center"/>
    </xf>
    <xf numFmtId="0" fontId="4" fillId="0" borderId="36" xfId="0" applyFont="1" applyBorder="1" applyAlignment="1" applyProtection="1">
      <alignment vertical="center"/>
    </xf>
    <xf numFmtId="0" fontId="5" fillId="0" borderId="42" xfId="0" applyFont="1" applyBorder="1" applyAlignment="1" applyProtection="1">
      <alignment vertical="center"/>
    </xf>
    <xf numFmtId="0" fontId="4" fillId="0" borderId="4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horizontal="center" vertical="center"/>
    </xf>
    <xf numFmtId="0" fontId="44" fillId="0" borderId="26" xfId="0" applyFont="1" applyBorder="1" applyAlignment="1" applyProtection="1">
      <alignment vertical="center"/>
    </xf>
    <xf numFmtId="0" fontId="44" fillId="0" borderId="26" xfId="0" applyFont="1" applyBorder="1" applyAlignment="1" applyProtection="1">
      <alignment horizontal="center" vertical="center"/>
    </xf>
    <xf numFmtId="0" fontId="7" fillId="31" borderId="37" xfId="0" applyFont="1" applyFill="1" applyBorder="1" applyAlignment="1" applyProtection="1">
      <alignment vertical="center"/>
      <protection locked="0"/>
    </xf>
    <xf numFmtId="3" fontId="44" fillId="32" borderId="37" xfId="0" applyNumberFormat="1" applyFont="1" applyFill="1" applyBorder="1" applyAlignment="1" applyProtection="1">
      <alignment horizontal="center" vertical="center"/>
    </xf>
    <xf numFmtId="0" fontId="7" fillId="31" borderId="33" xfId="0" applyFont="1" applyFill="1" applyBorder="1" applyAlignment="1" applyProtection="1">
      <alignment vertical="center"/>
      <protection locked="0"/>
    </xf>
    <xf numFmtId="3" fontId="44" fillId="32" borderId="33" xfId="0" applyNumberFormat="1" applyFont="1" applyFill="1" applyBorder="1" applyAlignment="1" applyProtection="1">
      <alignment horizontal="center" vertical="center"/>
    </xf>
    <xf numFmtId="3" fontId="44" fillId="32" borderId="38" xfId="0" applyNumberFormat="1" applyFont="1" applyFill="1" applyBorder="1" applyAlignment="1" applyProtection="1">
      <alignment horizontal="center" vertical="center"/>
    </xf>
    <xf numFmtId="3" fontId="44" fillId="0" borderId="0" xfId="0" applyNumberFormat="1" applyFont="1" applyAlignment="1" applyProtection="1">
      <alignment vertical="center"/>
    </xf>
    <xf numFmtId="0" fontId="48" fillId="0" borderId="18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3" fontId="44" fillId="32" borderId="18" xfId="0" applyNumberFormat="1" applyFont="1" applyFill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vertical="center"/>
    </xf>
    <xf numFmtId="0" fontId="44" fillId="0" borderId="21" xfId="0" applyFont="1" applyBorder="1" applyAlignment="1" applyProtection="1">
      <alignment vertical="center"/>
    </xf>
    <xf numFmtId="0" fontId="51" fillId="0" borderId="2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165" fontId="8" fillId="32" borderId="20" xfId="0" applyNumberFormat="1" applyFont="1" applyFill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vertical="center"/>
    </xf>
    <xf numFmtId="0" fontId="51" fillId="0" borderId="33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167" fontId="44" fillId="25" borderId="18" xfId="175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</xf>
    <xf numFmtId="0" fontId="80" fillId="0" borderId="33" xfId="0" applyFont="1" applyBorder="1" applyAlignment="1" applyProtection="1">
      <alignment horizontal="center" vertical="center"/>
    </xf>
    <xf numFmtId="0" fontId="67" fillId="0" borderId="30" xfId="0" applyFont="1" applyBorder="1" applyAlignment="1" applyProtection="1">
      <alignment horizontal="center" vertical="center"/>
    </xf>
    <xf numFmtId="165" fontId="83" fillId="32" borderId="33" xfId="0" applyNumberFormat="1" applyFont="1" applyFill="1" applyBorder="1" applyAlignment="1" applyProtection="1">
      <alignment horizontal="center" vertical="center"/>
    </xf>
    <xf numFmtId="0" fontId="4" fillId="25" borderId="38" xfId="0" applyFont="1" applyFill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vertical="center"/>
    </xf>
    <xf numFmtId="0" fontId="44" fillId="0" borderId="0" xfId="0" applyFont="1" applyAlignment="1" applyProtection="1">
      <alignment horizontal="center"/>
    </xf>
    <xf numFmtId="0" fontId="47" fillId="0" borderId="0" xfId="0" applyFont="1" applyProtection="1"/>
    <xf numFmtId="22" fontId="4" fillId="0" borderId="0" xfId="0" applyNumberFormat="1" applyFont="1" applyProtection="1"/>
    <xf numFmtId="1" fontId="44" fillId="32" borderId="33" xfId="0" applyNumberFormat="1" applyFont="1" applyFill="1" applyBorder="1" applyAlignment="1" applyProtection="1">
      <alignment horizontal="center" vertical="center"/>
    </xf>
    <xf numFmtId="2" fontId="44" fillId="32" borderId="38" xfId="0" applyNumberFormat="1" applyFont="1" applyFill="1" applyBorder="1" applyAlignment="1" applyProtection="1">
      <alignment horizontal="center" vertical="center"/>
    </xf>
    <xf numFmtId="0" fontId="4" fillId="31" borderId="33" xfId="0" applyFont="1" applyFill="1" applyBorder="1" applyAlignment="1" applyProtection="1">
      <alignment horizontal="center" vertical="center"/>
      <protection locked="0"/>
    </xf>
    <xf numFmtId="1" fontId="82" fillId="26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Font="1" applyBorder="1" applyProtection="1"/>
    <xf numFmtId="0" fontId="10" fillId="0" borderId="26" xfId="0" applyFont="1" applyBorder="1" applyProtection="1"/>
    <xf numFmtId="3" fontId="4" fillId="32" borderId="37" xfId="0" applyNumberFormat="1" applyFont="1" applyFill="1" applyBorder="1" applyAlignment="1" applyProtection="1">
      <alignment horizontal="center" vertical="center"/>
    </xf>
    <xf numFmtId="3" fontId="4" fillId="32" borderId="33" xfId="0" applyNumberFormat="1" applyFont="1" applyFill="1" applyBorder="1" applyAlignment="1" applyProtection="1">
      <alignment horizontal="center" vertical="center"/>
    </xf>
    <xf numFmtId="3" fontId="4" fillId="32" borderId="38" xfId="0" applyNumberFormat="1" applyFont="1" applyFill="1" applyBorder="1" applyAlignment="1" applyProtection="1">
      <alignment horizontal="center" vertical="center"/>
    </xf>
    <xf numFmtId="1" fontId="0" fillId="0" borderId="0" xfId="0" applyNumberFormat="1" applyAlignment="1">
      <alignment horizontal="center"/>
    </xf>
    <xf numFmtId="0" fontId="4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3" fillId="0" borderId="0" xfId="0" applyFont="1" applyAlignment="1" applyProtection="1">
      <alignment horizontal="center"/>
    </xf>
    <xf numFmtId="0" fontId="73" fillId="0" borderId="0" xfId="0" quotePrefix="1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0" fillId="0" borderId="0" xfId="0" applyFont="1" applyProtection="1"/>
    <xf numFmtId="0" fontId="86" fillId="0" borderId="15" xfId="0" applyFont="1" applyBorder="1" applyAlignment="1" applyProtection="1"/>
    <xf numFmtId="0" fontId="86" fillId="0" borderId="17" xfId="0" applyFont="1" applyBorder="1" applyAlignment="1" applyProtection="1"/>
    <xf numFmtId="0" fontId="84" fillId="34" borderId="0" xfId="0" applyFont="1" applyFill="1" applyAlignment="1">
      <alignment vertical="center" wrapText="1"/>
    </xf>
    <xf numFmtId="0" fontId="84" fillId="34" borderId="0" xfId="0" applyFont="1" applyFill="1" applyAlignment="1">
      <alignment horizontal="center" wrapText="1"/>
    </xf>
    <xf numFmtId="0" fontId="66" fillId="34" borderId="15" xfId="0" applyFont="1" applyFill="1" applyBorder="1" applyAlignment="1" applyProtection="1">
      <alignment horizontal="center"/>
    </xf>
    <xf numFmtId="0" fontId="66" fillId="34" borderId="17" xfId="0" applyFont="1" applyFill="1" applyBorder="1" applyAlignment="1" applyProtection="1">
      <alignment horizontal="center"/>
    </xf>
    <xf numFmtId="0" fontId="84" fillId="34" borderId="0" xfId="0" applyFont="1" applyFill="1" applyAlignment="1">
      <alignment horizontal="center"/>
    </xf>
    <xf numFmtId="0" fontId="10" fillId="34" borderId="0" xfId="0" applyFont="1" applyFill="1" applyAlignment="1">
      <alignment horizontal="center"/>
    </xf>
    <xf numFmtId="0" fontId="55" fillId="34" borderId="19" xfId="0" applyFont="1" applyFill="1" applyBorder="1" applyAlignment="1">
      <alignment horizontal="center"/>
    </xf>
    <xf numFmtId="0" fontId="55" fillId="34" borderId="24" xfId="0" applyFont="1" applyFill="1" applyBorder="1" applyAlignment="1">
      <alignment horizontal="center"/>
    </xf>
    <xf numFmtId="1" fontId="10" fillId="34" borderId="0" xfId="0" applyNumberFormat="1" applyFont="1" applyFill="1" applyAlignment="1">
      <alignment horizontal="center"/>
    </xf>
    <xf numFmtId="1" fontId="84" fillId="34" borderId="0" xfId="0" applyNumberFormat="1" applyFont="1" applyFill="1" applyAlignment="1">
      <alignment horizontal="center"/>
    </xf>
    <xf numFmtId="1" fontId="55" fillId="34" borderId="22" xfId="0" applyNumberFormat="1" applyFont="1" applyFill="1" applyBorder="1" applyAlignment="1">
      <alignment horizontal="center"/>
    </xf>
    <xf numFmtId="0" fontId="55" fillId="34" borderId="23" xfId="0" quotePrefix="1" applyFont="1" applyFill="1" applyBorder="1" applyAlignment="1">
      <alignment horizontal="center"/>
    </xf>
    <xf numFmtId="1" fontId="55" fillId="34" borderId="25" xfId="0" applyNumberFormat="1" applyFont="1" applyFill="1" applyBorder="1" applyAlignment="1">
      <alignment horizontal="center"/>
    </xf>
    <xf numFmtId="0" fontId="55" fillId="34" borderId="31" xfId="0" quotePrefix="1" applyFont="1" applyFill="1" applyBorder="1" applyAlignment="1">
      <alignment horizontal="center"/>
    </xf>
    <xf numFmtId="0" fontId="87" fillId="0" borderId="0" xfId="0" applyFont="1" applyProtection="1"/>
    <xf numFmtId="0" fontId="0" fillId="0" borderId="0" xfId="0" applyAlignment="1">
      <alignment horizontal="center"/>
    </xf>
    <xf numFmtId="0" fontId="4" fillId="35" borderId="15" xfId="0" applyFont="1" applyFill="1" applyBorder="1" applyAlignment="1" applyProtection="1">
      <alignment vertical="center"/>
    </xf>
    <xf numFmtId="3" fontId="4" fillId="35" borderId="38" xfId="0" applyNumberFormat="1" applyFont="1" applyFill="1" applyBorder="1" applyAlignment="1" applyProtection="1">
      <alignment horizontal="center" vertical="center"/>
    </xf>
    <xf numFmtId="0" fontId="4" fillId="35" borderId="16" xfId="0" applyFont="1" applyFill="1" applyBorder="1" applyAlignment="1" applyProtection="1">
      <alignment vertical="center"/>
    </xf>
    <xf numFmtId="0" fontId="44" fillId="35" borderId="16" xfId="0" applyFont="1" applyFill="1" applyBorder="1" applyAlignment="1" applyProtection="1">
      <alignment vertical="center"/>
    </xf>
    <xf numFmtId="0" fontId="56" fillId="30" borderId="52" xfId="234" applyFont="1" applyFill="1" applyBorder="1" applyAlignment="1">
      <alignment horizontal="left" vertical="center"/>
    </xf>
    <xf numFmtId="0" fontId="56" fillId="30" borderId="53" xfId="234" applyFont="1" applyFill="1" applyBorder="1" applyAlignment="1">
      <alignment horizontal="left" vertical="center"/>
    </xf>
    <xf numFmtId="0" fontId="53" fillId="0" borderId="0" xfId="0" applyFont="1"/>
    <xf numFmtId="0" fontId="4" fillId="0" borderId="0" xfId="0" applyFont="1"/>
    <xf numFmtId="0" fontId="4" fillId="0" borderId="18" xfId="0" applyFont="1" applyBorder="1"/>
    <xf numFmtId="0" fontId="45" fillId="24" borderId="51" xfId="0" applyFont="1" applyFill="1" applyBorder="1" applyAlignment="1">
      <alignment vertical="center" wrapText="1"/>
    </xf>
    <xf numFmtId="0" fontId="45" fillId="24" borderId="52" xfId="0" applyFont="1" applyFill="1" applyBorder="1" applyAlignment="1">
      <alignment vertical="center"/>
    </xf>
    <xf numFmtId="0" fontId="61" fillId="24" borderId="53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5" fillId="24" borderId="54" xfId="0" applyFont="1" applyFill="1" applyBorder="1" applyAlignment="1">
      <alignment vertical="center"/>
    </xf>
    <xf numFmtId="0" fontId="45" fillId="24" borderId="55" xfId="0" applyFont="1" applyFill="1" applyBorder="1" applyAlignment="1">
      <alignment vertical="center"/>
    </xf>
    <xf numFmtId="0" fontId="45" fillId="24" borderId="50" xfId="0" applyFont="1" applyFill="1" applyBorder="1" applyAlignment="1">
      <alignment vertical="center"/>
    </xf>
    <xf numFmtId="0" fontId="56" fillId="29" borderId="0" xfId="234" applyFont="1" applyFill="1" applyAlignment="1">
      <alignment horizontal="right" vertical="center"/>
    </xf>
    <xf numFmtId="1" fontId="59" fillId="0" borderId="0" xfId="234" applyNumberFormat="1" applyFont="1" applyAlignment="1">
      <alignment horizontal="right"/>
    </xf>
    <xf numFmtId="0" fontId="59" fillId="0" borderId="0" xfId="234" applyFont="1" applyAlignment="1">
      <alignment horizontal="center"/>
    </xf>
    <xf numFmtId="166" fontId="59" fillId="0" borderId="0" xfId="234" applyNumberFormat="1" applyFont="1" applyAlignment="1">
      <alignment horizontal="right"/>
    </xf>
    <xf numFmtId="0" fontId="59" fillId="0" borderId="0" xfId="234" applyFont="1" applyAlignment="1">
      <alignment horizontal="left"/>
    </xf>
    <xf numFmtId="0" fontId="1" fillId="29" borderId="46" xfId="234" quotePrefix="1" applyFont="1" applyFill="1" applyBorder="1" applyAlignment="1">
      <alignment horizontal="left" vertical="center"/>
    </xf>
    <xf numFmtId="0" fontId="1" fillId="29" borderId="54" xfId="234" quotePrefix="1" applyFont="1" applyFill="1" applyBorder="1" applyAlignment="1">
      <alignment horizontal="left" vertical="center"/>
    </xf>
    <xf numFmtId="0" fontId="59" fillId="0" borderId="0" xfId="234" applyFont="1" applyAlignment="1">
      <alignment horizontal="left" vertical="center"/>
    </xf>
    <xf numFmtId="0" fontId="1" fillId="0" borderId="0" xfId="234" applyFont="1"/>
    <xf numFmtId="0" fontId="85" fillId="34" borderId="20" xfId="0" applyFont="1" applyFill="1" applyBorder="1" applyAlignment="1">
      <alignment horizontal="center" vertical="center" wrapText="1"/>
    </xf>
    <xf numFmtId="0" fontId="66" fillId="34" borderId="15" xfId="0" applyFont="1" applyFill="1" applyBorder="1" applyAlignment="1">
      <alignment horizontal="center"/>
    </xf>
    <xf numFmtId="0" fontId="66" fillId="34" borderId="17" xfId="0" applyFont="1" applyFill="1" applyBorder="1" applyAlignment="1">
      <alignment horizontal="center"/>
    </xf>
    <xf numFmtId="0" fontId="85" fillId="34" borderId="28" xfId="0" applyFont="1" applyFill="1" applyBorder="1" applyAlignment="1">
      <alignment horizontal="center" vertical="center" wrapText="1"/>
    </xf>
    <xf numFmtId="0" fontId="85" fillId="34" borderId="28" xfId="0" applyFont="1" applyFill="1" applyBorder="1" applyAlignment="1">
      <alignment horizontal="left" vertical="center" wrapText="1"/>
    </xf>
    <xf numFmtId="3" fontId="10" fillId="34" borderId="28" xfId="235" applyNumberFormat="1" applyFill="1" applyBorder="1" applyAlignment="1">
      <alignment horizontal="center"/>
    </xf>
    <xf numFmtId="3" fontId="10" fillId="34" borderId="26" xfId="235" applyNumberFormat="1" applyFill="1" applyBorder="1" applyAlignment="1">
      <alignment horizontal="center"/>
    </xf>
    <xf numFmtId="0" fontId="7" fillId="31" borderId="59" xfId="0" applyFont="1" applyFill="1" applyBorder="1" applyAlignment="1" applyProtection="1">
      <alignment vertical="center"/>
      <protection locked="0"/>
    </xf>
    <xf numFmtId="0" fontId="7" fillId="31" borderId="28" xfId="0" applyFont="1" applyFill="1" applyBorder="1" applyAlignment="1" applyProtection="1">
      <alignment vertical="center"/>
      <protection locked="0"/>
    </xf>
    <xf numFmtId="2" fontId="4" fillId="0" borderId="28" xfId="0" applyNumberFormat="1" applyFont="1" applyBorder="1" applyAlignment="1">
      <alignment horizontal="center"/>
    </xf>
    <xf numFmtId="0" fontId="61" fillId="0" borderId="0" xfId="0" applyFont="1"/>
    <xf numFmtId="0" fontId="90" fillId="0" borderId="0" xfId="0" applyFont="1" applyAlignment="1" applyProtection="1">
      <alignment horizontal="right"/>
    </xf>
    <xf numFmtId="0" fontId="89" fillId="0" borderId="0" xfId="0" applyFont="1" applyProtection="1"/>
    <xf numFmtId="0" fontId="10" fillId="34" borderId="0" xfId="235" applyFill="1"/>
    <xf numFmtId="1" fontId="10" fillId="34" borderId="28" xfId="0" applyNumberFormat="1" applyFont="1" applyFill="1" applyBorder="1" applyAlignment="1">
      <alignment horizontal="center"/>
    </xf>
    <xf numFmtId="0" fontId="73" fillId="0" borderId="28" xfId="0" applyFont="1" applyBorder="1"/>
    <xf numFmtId="10" fontId="4" fillId="0" borderId="0" xfId="201" applyNumberFormat="1" applyFont="1" applyProtection="1"/>
    <xf numFmtId="0" fontId="4" fillId="0" borderId="18" xfId="0" applyFont="1" applyBorder="1" applyAlignment="1">
      <alignment horizontal="center"/>
    </xf>
    <xf numFmtId="0" fontId="61" fillId="0" borderId="18" xfId="0" applyFont="1" applyBorder="1"/>
    <xf numFmtId="0" fontId="10" fillId="0" borderId="0" xfId="206"/>
    <xf numFmtId="14" fontId="10" fillId="0" borderId="0" xfId="206" applyNumberFormat="1"/>
    <xf numFmtId="0" fontId="47" fillId="0" borderId="36" xfId="0" applyFont="1" applyBorder="1" applyAlignment="1" applyProtection="1">
      <alignment horizontal="left" vertical="center" wrapText="1"/>
    </xf>
    <xf numFmtId="0" fontId="47" fillId="0" borderId="42" xfId="0" applyFont="1" applyBorder="1" applyAlignment="1" applyProtection="1">
      <alignment horizontal="left" vertical="center" wrapText="1"/>
    </xf>
    <xf numFmtId="0" fontId="47" fillId="0" borderId="43" xfId="0" applyFont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left" vertical="center" wrapText="1"/>
    </xf>
    <xf numFmtId="0" fontId="4" fillId="0" borderId="17" xfId="0" applyFont="1" applyBorder="1" applyAlignment="1" applyProtection="1">
      <alignment horizontal="left" vertical="center" wrapText="1"/>
    </xf>
    <xf numFmtId="0" fontId="44" fillId="0" borderId="15" xfId="0" applyFont="1" applyBorder="1" applyAlignment="1" applyProtection="1">
      <alignment horizontal="left" vertical="top"/>
      <protection locked="0"/>
    </xf>
    <xf numFmtId="0" fontId="44" fillId="0" borderId="16" xfId="0" applyFont="1" applyBorder="1" applyAlignment="1" applyProtection="1">
      <alignment horizontal="left" vertical="top"/>
      <protection locked="0"/>
    </xf>
    <xf numFmtId="0" fontId="44" fillId="0" borderId="17" xfId="0" applyFont="1" applyBorder="1" applyAlignment="1" applyProtection="1">
      <alignment horizontal="left" vertical="top"/>
      <protection locked="0"/>
    </xf>
    <xf numFmtId="3" fontId="4" fillId="25" borderId="36" xfId="0" applyNumberFormat="1" applyFont="1" applyFill="1" applyBorder="1" applyAlignment="1" applyProtection="1">
      <alignment horizontal="center" vertical="center"/>
      <protection locked="0"/>
    </xf>
    <xf numFmtId="3" fontId="4" fillId="25" borderId="42" xfId="0" applyNumberFormat="1" applyFont="1" applyFill="1" applyBorder="1" applyAlignment="1" applyProtection="1">
      <alignment horizontal="center" vertical="center"/>
      <protection locked="0"/>
    </xf>
    <xf numFmtId="3" fontId="4" fillId="25" borderId="43" xfId="0" applyNumberFormat="1" applyFont="1" applyFill="1" applyBorder="1" applyAlignment="1" applyProtection="1">
      <alignment horizontal="center" vertical="center"/>
      <protection locked="0"/>
    </xf>
    <xf numFmtId="0" fontId="4" fillId="25" borderId="15" xfId="0" applyFont="1" applyFill="1" applyBorder="1" applyAlignment="1" applyProtection="1">
      <alignment horizontal="left" vertical="center"/>
      <protection locked="0"/>
    </xf>
    <xf numFmtId="0" fontId="44" fillId="25" borderId="16" xfId="0" applyFont="1" applyFill="1" applyBorder="1" applyAlignment="1" applyProtection="1">
      <alignment horizontal="left" vertical="center"/>
      <protection locked="0"/>
    </xf>
    <xf numFmtId="0" fontId="44" fillId="25" borderId="17" xfId="0" applyFont="1" applyFill="1" applyBorder="1" applyAlignment="1" applyProtection="1">
      <alignment horizontal="left" vertical="center"/>
      <protection locked="0"/>
    </xf>
    <xf numFmtId="0" fontId="44" fillId="32" borderId="19" xfId="0" applyFont="1" applyFill="1" applyBorder="1" applyAlignment="1" applyProtection="1">
      <alignment horizontal="center" vertical="center"/>
    </xf>
    <xf numFmtId="0" fontId="44" fillId="32" borderId="21" xfId="0" applyFont="1" applyFill="1" applyBorder="1" applyAlignment="1" applyProtection="1">
      <alignment horizontal="center" vertical="center"/>
    </xf>
    <xf numFmtId="0" fontId="44" fillId="32" borderId="24" xfId="0" applyFont="1" applyFill="1" applyBorder="1" applyAlignment="1" applyProtection="1">
      <alignment horizontal="center" vertical="center"/>
    </xf>
    <xf numFmtId="0" fontId="44" fillId="32" borderId="25" xfId="0" applyFont="1" applyFill="1" applyBorder="1" applyAlignment="1" applyProtection="1">
      <alignment horizontal="center" vertical="center"/>
    </xf>
    <xf numFmtId="0" fontId="44" fillId="32" borderId="27" xfId="0" applyFont="1" applyFill="1" applyBorder="1" applyAlignment="1" applyProtection="1">
      <alignment horizontal="center" vertical="center"/>
    </xf>
    <xf numFmtId="0" fontId="44" fillId="32" borderId="31" xfId="0" applyFont="1" applyFill="1" applyBorder="1" applyAlignment="1" applyProtection="1">
      <alignment horizontal="center" vertical="center"/>
    </xf>
    <xf numFmtId="3" fontId="4" fillId="25" borderId="40" xfId="0" applyNumberFormat="1" applyFont="1" applyFill="1" applyBorder="1" applyAlignment="1" applyProtection="1">
      <alignment horizontal="center" vertical="center"/>
      <protection locked="0"/>
    </xf>
    <xf numFmtId="3" fontId="4" fillId="25" borderId="32" xfId="0" applyNumberFormat="1" applyFont="1" applyFill="1" applyBorder="1" applyAlignment="1" applyProtection="1">
      <alignment horizontal="center" vertical="center"/>
      <protection locked="0"/>
    </xf>
    <xf numFmtId="3" fontId="4" fillId="25" borderId="44" xfId="0" applyNumberFormat="1" applyFont="1" applyFill="1" applyBorder="1" applyAlignment="1" applyProtection="1">
      <alignment horizontal="center" vertical="center"/>
      <protection locked="0"/>
    </xf>
    <xf numFmtId="3" fontId="4" fillId="25" borderId="29" xfId="0" applyNumberFormat="1" applyFont="1" applyFill="1" applyBorder="1" applyAlignment="1" applyProtection="1">
      <alignment horizontal="center" vertical="center"/>
      <protection locked="0"/>
    </xf>
    <xf numFmtId="3" fontId="4" fillId="25" borderId="30" xfId="0" applyNumberFormat="1" applyFont="1" applyFill="1" applyBorder="1" applyAlignment="1" applyProtection="1">
      <alignment horizontal="center" vertical="center"/>
      <protection locked="0"/>
    </xf>
    <xf numFmtId="3" fontId="4" fillId="25" borderId="34" xfId="0" applyNumberFormat="1" applyFont="1" applyFill="1" applyBorder="1" applyAlignment="1" applyProtection="1">
      <alignment horizontal="center" vertical="center"/>
      <protection locked="0"/>
    </xf>
    <xf numFmtId="0" fontId="71" fillId="0" borderId="25" xfId="0" applyFont="1" applyBorder="1" applyAlignment="1">
      <alignment horizontal="left" vertical="center" wrapText="1"/>
    </xf>
    <xf numFmtId="0" fontId="71" fillId="0" borderId="27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71" fillId="0" borderId="19" xfId="0" applyFont="1" applyBorder="1" applyAlignment="1">
      <alignment horizontal="left" vertical="center" wrapText="1"/>
    </xf>
    <xf numFmtId="0" fontId="71" fillId="0" borderId="21" xfId="0" applyFont="1" applyBorder="1" applyAlignment="1">
      <alignment horizontal="left" vertical="center" wrapText="1"/>
    </xf>
    <xf numFmtId="0" fontId="71" fillId="0" borderId="24" xfId="0" applyFont="1" applyBorder="1" applyAlignment="1">
      <alignment horizontal="left" vertical="center" wrapText="1"/>
    </xf>
    <xf numFmtId="3" fontId="44" fillId="25" borderId="36" xfId="0" applyNumberFormat="1" applyFont="1" applyFill="1" applyBorder="1" applyAlignment="1" applyProtection="1">
      <alignment horizontal="center" vertical="center"/>
      <protection locked="0"/>
    </xf>
    <xf numFmtId="3" fontId="44" fillId="25" borderId="42" xfId="0" applyNumberFormat="1" applyFont="1" applyFill="1" applyBorder="1" applyAlignment="1" applyProtection="1">
      <alignment horizontal="center" vertical="center"/>
      <protection locked="0"/>
    </xf>
    <xf numFmtId="3" fontId="44" fillId="25" borderId="43" xfId="0" applyNumberFormat="1" applyFont="1" applyFill="1" applyBorder="1" applyAlignment="1" applyProtection="1">
      <alignment horizontal="center" vertical="center"/>
      <protection locked="0"/>
    </xf>
    <xf numFmtId="3" fontId="44" fillId="25" borderId="30" xfId="0" applyNumberFormat="1" applyFont="1" applyFill="1" applyBorder="1" applyAlignment="1" applyProtection="1">
      <alignment horizontal="center" vertical="center"/>
      <protection locked="0"/>
    </xf>
    <xf numFmtId="3" fontId="44" fillId="25" borderId="34" xfId="0" applyNumberFormat="1" applyFont="1" applyFill="1" applyBorder="1" applyAlignment="1" applyProtection="1">
      <alignment horizontal="center" vertical="center"/>
      <protection locked="0"/>
    </xf>
    <xf numFmtId="3" fontId="6" fillId="25" borderId="29" xfId="0" applyNumberFormat="1" applyFont="1" applyFill="1" applyBorder="1" applyAlignment="1" applyProtection="1">
      <alignment horizontal="center" vertical="center"/>
      <protection locked="0"/>
    </xf>
    <xf numFmtId="3" fontId="6" fillId="25" borderId="30" xfId="0" applyNumberFormat="1" applyFont="1" applyFill="1" applyBorder="1" applyAlignment="1" applyProtection="1">
      <alignment horizontal="center" vertical="center"/>
      <protection locked="0"/>
    </xf>
    <xf numFmtId="3" fontId="6" fillId="25" borderId="34" xfId="0" applyNumberFormat="1" applyFont="1" applyFill="1" applyBorder="1" applyAlignment="1" applyProtection="1">
      <alignment horizontal="center" vertical="center"/>
      <protection locked="0"/>
    </xf>
    <xf numFmtId="0" fontId="56" fillId="30" borderId="55" xfId="234" applyFont="1" applyFill="1" applyBorder="1" applyAlignment="1">
      <alignment horizontal="left" vertical="center"/>
    </xf>
    <xf numFmtId="0" fontId="56" fillId="30" borderId="50" xfId="234" applyFont="1" applyFill="1" applyBorder="1" applyAlignment="1">
      <alignment horizontal="left" vertical="center"/>
    </xf>
    <xf numFmtId="0" fontId="56" fillId="30" borderId="57" xfId="234" applyFont="1" applyFill="1" applyBorder="1" applyAlignment="1">
      <alignment horizontal="left" vertical="center"/>
    </xf>
    <xf numFmtId="0" fontId="56" fillId="30" borderId="48" xfId="234" applyFont="1" applyFill="1" applyBorder="1" applyAlignment="1">
      <alignment horizontal="left" vertical="center"/>
    </xf>
    <xf numFmtId="0" fontId="56" fillId="30" borderId="0" xfId="234" applyFont="1" applyFill="1" applyAlignment="1">
      <alignment horizontal="left" vertical="center"/>
    </xf>
    <xf numFmtId="0" fontId="56" fillId="30" borderId="45" xfId="234" applyFont="1" applyFill="1" applyBorder="1" applyAlignment="1">
      <alignment horizontal="left" vertical="center"/>
    </xf>
    <xf numFmtId="0" fontId="56" fillId="30" borderId="52" xfId="234" applyFont="1" applyFill="1" applyBorder="1" applyAlignment="1">
      <alignment horizontal="left" vertical="center"/>
    </xf>
    <xf numFmtId="0" fontId="56" fillId="30" borderId="53" xfId="234" applyFont="1" applyFill="1" applyBorder="1" applyAlignment="1">
      <alignment horizontal="left" vertical="center"/>
    </xf>
    <xf numFmtId="0" fontId="56" fillId="0" borderId="0" xfId="234" applyFont="1" applyAlignment="1">
      <alignment horizontal="left"/>
    </xf>
    <xf numFmtId="0" fontId="62" fillId="0" borderId="55" xfId="234" applyFont="1" applyBorder="1" applyAlignment="1">
      <alignment horizontal="left" vertical="center" wrapText="1"/>
    </xf>
    <xf numFmtId="0" fontId="55" fillId="27" borderId="56" xfId="234" applyFont="1" applyFill="1" applyBorder="1" applyAlignment="1">
      <alignment horizontal="left"/>
    </xf>
    <xf numFmtId="0" fontId="55" fillId="27" borderId="57" xfId="234" applyFont="1" applyFill="1" applyBorder="1" applyAlignment="1">
      <alignment horizontal="left"/>
    </xf>
    <xf numFmtId="0" fontId="55" fillId="27" borderId="48" xfId="234" applyFont="1" applyFill="1" applyBorder="1" applyAlignment="1">
      <alignment horizontal="left"/>
    </xf>
    <xf numFmtId="0" fontId="56" fillId="28" borderId="56" xfId="234" applyFont="1" applyFill="1" applyBorder="1" applyAlignment="1">
      <alignment horizontal="center"/>
    </xf>
    <xf numFmtId="0" fontId="56" fillId="28" borderId="57" xfId="234" applyFont="1" applyFill="1" applyBorder="1" applyAlignment="1">
      <alignment horizontal="center"/>
    </xf>
    <xf numFmtId="0" fontId="56" fillId="28" borderId="48" xfId="234" applyFont="1" applyFill="1" applyBorder="1" applyAlignment="1">
      <alignment horizontal="center"/>
    </xf>
    <xf numFmtId="0" fontId="66" fillId="0" borderId="0" xfId="0" applyFont="1" applyAlignment="1">
      <alignment horizontal="center"/>
    </xf>
  </cellXfs>
  <cellStyles count="236">
    <cellStyle name="20 % - Akzent1" xfId="1" xr:uid="{00000000-0005-0000-0000-000000000000}"/>
    <cellStyle name="20 % - Akzent1 2" xfId="2" xr:uid="{00000000-0005-0000-0000-000001000000}"/>
    <cellStyle name="20 % - Akzent2" xfId="3" xr:uid="{00000000-0005-0000-0000-000002000000}"/>
    <cellStyle name="20 % - Akzent2 2" xfId="4" xr:uid="{00000000-0005-0000-0000-000003000000}"/>
    <cellStyle name="20 % - Akzent3" xfId="5" xr:uid="{00000000-0005-0000-0000-000004000000}"/>
    <cellStyle name="20 % - Akzent3 2" xfId="6" xr:uid="{00000000-0005-0000-0000-000005000000}"/>
    <cellStyle name="20 % - Akzent4" xfId="7" xr:uid="{00000000-0005-0000-0000-000006000000}"/>
    <cellStyle name="20 % - Akzent4 2" xfId="8" xr:uid="{00000000-0005-0000-0000-000007000000}"/>
    <cellStyle name="20 % - Akzent5" xfId="9" xr:uid="{00000000-0005-0000-0000-000008000000}"/>
    <cellStyle name="20 % - Akzent5 2" xfId="10" xr:uid="{00000000-0005-0000-0000-000009000000}"/>
    <cellStyle name="20 % - Akzent6" xfId="11" xr:uid="{00000000-0005-0000-0000-00000A000000}"/>
    <cellStyle name="20 % - Akzent6 2" xfId="12" xr:uid="{00000000-0005-0000-0000-00000B000000}"/>
    <cellStyle name="20 % - Accent1" xfId="13" xr:uid="{00000000-0005-0000-0000-00000C000000}"/>
    <cellStyle name="20 % - Accent1 2" xfId="14" xr:uid="{00000000-0005-0000-0000-00000D000000}"/>
    <cellStyle name="20 % - Accent1_log" xfId="15" xr:uid="{00000000-0005-0000-0000-00000E000000}"/>
    <cellStyle name="20 % - Accent2" xfId="16" xr:uid="{00000000-0005-0000-0000-00000F000000}"/>
    <cellStyle name="20 % - Accent2 2" xfId="17" xr:uid="{00000000-0005-0000-0000-000010000000}"/>
    <cellStyle name="20 % - Accent2_log" xfId="18" xr:uid="{00000000-0005-0000-0000-000011000000}"/>
    <cellStyle name="20 % - Accent3" xfId="19" xr:uid="{00000000-0005-0000-0000-000012000000}"/>
    <cellStyle name="20 % - Accent3 2" xfId="20" xr:uid="{00000000-0005-0000-0000-000013000000}"/>
    <cellStyle name="20 % - Accent3_log" xfId="21" xr:uid="{00000000-0005-0000-0000-000014000000}"/>
    <cellStyle name="20 % - Accent4" xfId="22" xr:uid="{00000000-0005-0000-0000-000015000000}"/>
    <cellStyle name="20 % - Accent4 2" xfId="23" xr:uid="{00000000-0005-0000-0000-000016000000}"/>
    <cellStyle name="20 % - Accent4_log" xfId="24" xr:uid="{00000000-0005-0000-0000-000017000000}"/>
    <cellStyle name="20 % - Accent5" xfId="25" xr:uid="{00000000-0005-0000-0000-000018000000}"/>
    <cellStyle name="20 % - Accent5 2" xfId="26" xr:uid="{00000000-0005-0000-0000-000019000000}"/>
    <cellStyle name="20 % - Accent5_log" xfId="27" xr:uid="{00000000-0005-0000-0000-00001A000000}"/>
    <cellStyle name="20 % - Accent6" xfId="28" xr:uid="{00000000-0005-0000-0000-00001B000000}"/>
    <cellStyle name="20 % - Accent6 2" xfId="29" xr:uid="{00000000-0005-0000-0000-00001C000000}"/>
    <cellStyle name="20 % - Accent6_log" xfId="30" xr:uid="{00000000-0005-0000-0000-00001D000000}"/>
    <cellStyle name="20% - Accent1" xfId="31" xr:uid="{00000000-0005-0000-0000-00001E000000}"/>
    <cellStyle name="20% - Accent1 2" xfId="32" xr:uid="{00000000-0005-0000-0000-00001F000000}"/>
    <cellStyle name="20% - Accent1_log" xfId="33" xr:uid="{00000000-0005-0000-0000-000020000000}"/>
    <cellStyle name="20% - Accent2" xfId="34" xr:uid="{00000000-0005-0000-0000-000021000000}"/>
    <cellStyle name="20% - Accent2 2" xfId="35" xr:uid="{00000000-0005-0000-0000-000022000000}"/>
    <cellStyle name="20% - Accent2_log" xfId="36" xr:uid="{00000000-0005-0000-0000-000023000000}"/>
    <cellStyle name="20% - Accent3" xfId="37" xr:uid="{00000000-0005-0000-0000-000024000000}"/>
    <cellStyle name="20% - Accent3 2" xfId="38" xr:uid="{00000000-0005-0000-0000-000025000000}"/>
    <cellStyle name="20% - Accent3_log" xfId="39" xr:uid="{00000000-0005-0000-0000-000026000000}"/>
    <cellStyle name="20% - Accent4" xfId="40" xr:uid="{00000000-0005-0000-0000-000027000000}"/>
    <cellStyle name="20% - Accent4 2" xfId="41" xr:uid="{00000000-0005-0000-0000-000028000000}"/>
    <cellStyle name="20% - Accent4_log" xfId="42" xr:uid="{00000000-0005-0000-0000-000029000000}"/>
    <cellStyle name="20% - Accent5" xfId="43" xr:uid="{00000000-0005-0000-0000-00002A000000}"/>
    <cellStyle name="20% - Accent5 2" xfId="44" xr:uid="{00000000-0005-0000-0000-00002B000000}"/>
    <cellStyle name="20% - Accent5_log" xfId="45" xr:uid="{00000000-0005-0000-0000-00002C000000}"/>
    <cellStyle name="20% - Accent6" xfId="46" xr:uid="{00000000-0005-0000-0000-00002D000000}"/>
    <cellStyle name="20% - Accent6 2" xfId="47" xr:uid="{00000000-0005-0000-0000-00002E000000}"/>
    <cellStyle name="20% - Accent6_log" xfId="48" xr:uid="{00000000-0005-0000-0000-00002F000000}"/>
    <cellStyle name="40 % - Akzent1" xfId="49" xr:uid="{00000000-0005-0000-0000-000030000000}"/>
    <cellStyle name="40 % - Akzent1 2" xfId="50" xr:uid="{00000000-0005-0000-0000-000031000000}"/>
    <cellStyle name="40 % - Akzent2" xfId="51" xr:uid="{00000000-0005-0000-0000-000032000000}"/>
    <cellStyle name="40 % - Akzent2 2" xfId="52" xr:uid="{00000000-0005-0000-0000-000033000000}"/>
    <cellStyle name="40 % - Akzent3" xfId="53" xr:uid="{00000000-0005-0000-0000-000034000000}"/>
    <cellStyle name="40 % - Akzent3 2" xfId="54" xr:uid="{00000000-0005-0000-0000-000035000000}"/>
    <cellStyle name="40 % - Akzent4" xfId="55" xr:uid="{00000000-0005-0000-0000-000036000000}"/>
    <cellStyle name="40 % - Akzent4 2" xfId="56" xr:uid="{00000000-0005-0000-0000-000037000000}"/>
    <cellStyle name="40 % - Akzent5" xfId="57" xr:uid="{00000000-0005-0000-0000-000038000000}"/>
    <cellStyle name="40 % - Akzent5 2" xfId="58" xr:uid="{00000000-0005-0000-0000-000039000000}"/>
    <cellStyle name="40 % - Akzent6" xfId="59" xr:uid="{00000000-0005-0000-0000-00003A000000}"/>
    <cellStyle name="40 % - Akzent6 2" xfId="60" xr:uid="{00000000-0005-0000-0000-00003B000000}"/>
    <cellStyle name="40 % - Accent1" xfId="61" xr:uid="{00000000-0005-0000-0000-00003C000000}"/>
    <cellStyle name="40 % - Accent1 2" xfId="62" xr:uid="{00000000-0005-0000-0000-00003D000000}"/>
    <cellStyle name="40 % - Accent1_log" xfId="63" xr:uid="{00000000-0005-0000-0000-00003E000000}"/>
    <cellStyle name="40 % - Accent2" xfId="64" xr:uid="{00000000-0005-0000-0000-00003F000000}"/>
    <cellStyle name="40 % - Accent2 2" xfId="65" xr:uid="{00000000-0005-0000-0000-000040000000}"/>
    <cellStyle name="40 % - Accent2_log" xfId="66" xr:uid="{00000000-0005-0000-0000-000041000000}"/>
    <cellStyle name="40 % - Accent3" xfId="67" xr:uid="{00000000-0005-0000-0000-000042000000}"/>
    <cellStyle name="40 % - Accent3 2" xfId="68" xr:uid="{00000000-0005-0000-0000-000043000000}"/>
    <cellStyle name="40 % - Accent3_log" xfId="69" xr:uid="{00000000-0005-0000-0000-000044000000}"/>
    <cellStyle name="40 % - Accent4" xfId="70" xr:uid="{00000000-0005-0000-0000-000045000000}"/>
    <cellStyle name="40 % - Accent4 2" xfId="71" xr:uid="{00000000-0005-0000-0000-000046000000}"/>
    <cellStyle name="40 % - Accent4_log" xfId="72" xr:uid="{00000000-0005-0000-0000-000047000000}"/>
    <cellStyle name="40 % - Accent5" xfId="73" xr:uid="{00000000-0005-0000-0000-000048000000}"/>
    <cellStyle name="40 % - Accent5 2" xfId="74" xr:uid="{00000000-0005-0000-0000-000049000000}"/>
    <cellStyle name="40 % - Accent5_log" xfId="75" xr:uid="{00000000-0005-0000-0000-00004A000000}"/>
    <cellStyle name="40 % - Accent6" xfId="76" xr:uid="{00000000-0005-0000-0000-00004B000000}"/>
    <cellStyle name="40 % - Accent6 2" xfId="77" xr:uid="{00000000-0005-0000-0000-00004C000000}"/>
    <cellStyle name="40 % - Accent6_log" xfId="78" xr:uid="{00000000-0005-0000-0000-00004D000000}"/>
    <cellStyle name="40% - Accent1" xfId="79" xr:uid="{00000000-0005-0000-0000-00004E000000}"/>
    <cellStyle name="40% - Accent1 2" xfId="80" xr:uid="{00000000-0005-0000-0000-00004F000000}"/>
    <cellStyle name="40% - Accent1_log" xfId="81" xr:uid="{00000000-0005-0000-0000-000050000000}"/>
    <cellStyle name="40% - Accent2" xfId="82" xr:uid="{00000000-0005-0000-0000-000051000000}"/>
    <cellStyle name="40% - Accent2 2" xfId="83" xr:uid="{00000000-0005-0000-0000-000052000000}"/>
    <cellStyle name="40% - Accent2_log" xfId="84" xr:uid="{00000000-0005-0000-0000-000053000000}"/>
    <cellStyle name="40% - Accent3" xfId="85" xr:uid="{00000000-0005-0000-0000-000054000000}"/>
    <cellStyle name="40% - Accent3 2" xfId="86" xr:uid="{00000000-0005-0000-0000-000055000000}"/>
    <cellStyle name="40% - Accent3_log" xfId="87" xr:uid="{00000000-0005-0000-0000-000056000000}"/>
    <cellStyle name="40% - Accent4" xfId="88" xr:uid="{00000000-0005-0000-0000-000057000000}"/>
    <cellStyle name="40% - Accent4 2" xfId="89" xr:uid="{00000000-0005-0000-0000-000058000000}"/>
    <cellStyle name="40% - Accent4_log" xfId="90" xr:uid="{00000000-0005-0000-0000-000059000000}"/>
    <cellStyle name="40% - Accent5" xfId="91" xr:uid="{00000000-0005-0000-0000-00005A000000}"/>
    <cellStyle name="40% - Accent5 2" xfId="92" xr:uid="{00000000-0005-0000-0000-00005B000000}"/>
    <cellStyle name="40% - Accent5_log" xfId="93" xr:uid="{00000000-0005-0000-0000-00005C000000}"/>
    <cellStyle name="40% - Accent6" xfId="94" xr:uid="{00000000-0005-0000-0000-00005D000000}"/>
    <cellStyle name="40% - Accent6 2" xfId="95" xr:uid="{00000000-0005-0000-0000-00005E000000}"/>
    <cellStyle name="40% - Accent6_log" xfId="96" xr:uid="{00000000-0005-0000-0000-00005F000000}"/>
    <cellStyle name="60 % - Akzent1" xfId="97" xr:uid="{00000000-0005-0000-0000-000060000000}"/>
    <cellStyle name="60 % - Akzent1 2" xfId="98" xr:uid="{00000000-0005-0000-0000-000061000000}"/>
    <cellStyle name="60 % - Akzent2" xfId="99" xr:uid="{00000000-0005-0000-0000-000062000000}"/>
    <cellStyle name="60 % - Akzent2 2" xfId="100" xr:uid="{00000000-0005-0000-0000-000063000000}"/>
    <cellStyle name="60 % - Akzent3" xfId="101" xr:uid="{00000000-0005-0000-0000-000064000000}"/>
    <cellStyle name="60 % - Akzent3 2" xfId="102" xr:uid="{00000000-0005-0000-0000-000065000000}"/>
    <cellStyle name="60 % - Akzent4" xfId="103" xr:uid="{00000000-0005-0000-0000-000066000000}"/>
    <cellStyle name="60 % - Akzent4 2" xfId="104" xr:uid="{00000000-0005-0000-0000-000067000000}"/>
    <cellStyle name="60 % - Akzent5" xfId="105" xr:uid="{00000000-0005-0000-0000-000068000000}"/>
    <cellStyle name="60 % - Akzent5 2" xfId="106" xr:uid="{00000000-0005-0000-0000-000069000000}"/>
    <cellStyle name="60 % - Akzent6" xfId="107" xr:uid="{00000000-0005-0000-0000-00006A000000}"/>
    <cellStyle name="60 % - Akzent6 2" xfId="108" xr:uid="{00000000-0005-0000-0000-00006B000000}"/>
    <cellStyle name="60 % - Accent1" xfId="109" xr:uid="{00000000-0005-0000-0000-00006C000000}"/>
    <cellStyle name="60 % - Accent2" xfId="110" xr:uid="{00000000-0005-0000-0000-00006D000000}"/>
    <cellStyle name="60 % - Accent3" xfId="111" xr:uid="{00000000-0005-0000-0000-00006E000000}"/>
    <cellStyle name="60 % - Accent4" xfId="112" xr:uid="{00000000-0005-0000-0000-00006F000000}"/>
    <cellStyle name="60 % - Accent5" xfId="113" xr:uid="{00000000-0005-0000-0000-000070000000}"/>
    <cellStyle name="60 % - Accent6" xfId="114" xr:uid="{00000000-0005-0000-0000-000071000000}"/>
    <cellStyle name="60% - Accent1" xfId="115" xr:uid="{00000000-0005-0000-0000-000072000000}"/>
    <cellStyle name="60% - Accent2" xfId="116" xr:uid="{00000000-0005-0000-0000-000073000000}"/>
    <cellStyle name="60% - Accent3" xfId="117" xr:uid="{00000000-0005-0000-0000-000074000000}"/>
    <cellStyle name="60% - Accent4" xfId="118" xr:uid="{00000000-0005-0000-0000-000075000000}"/>
    <cellStyle name="60% - Accent5" xfId="119" xr:uid="{00000000-0005-0000-0000-000076000000}"/>
    <cellStyle name="60% - Accent6" xfId="120" xr:uid="{00000000-0005-0000-0000-000077000000}"/>
    <cellStyle name="Accent1" xfId="121" xr:uid="{00000000-0005-0000-0000-000078000000}"/>
    <cellStyle name="Accent2" xfId="122" xr:uid="{00000000-0005-0000-0000-000079000000}"/>
    <cellStyle name="Accent3" xfId="123" xr:uid="{00000000-0005-0000-0000-00007A000000}"/>
    <cellStyle name="Accent4" xfId="124" xr:uid="{00000000-0005-0000-0000-00007B000000}"/>
    <cellStyle name="Accent5" xfId="125" xr:uid="{00000000-0005-0000-0000-00007C000000}"/>
    <cellStyle name="Accent6" xfId="126" xr:uid="{00000000-0005-0000-0000-00007D000000}"/>
    <cellStyle name="Akzent1" xfId="127" builtinId="29" customBuiltin="1"/>
    <cellStyle name="Akzent1 2" xfId="128" xr:uid="{00000000-0005-0000-0000-00007F000000}"/>
    <cellStyle name="Akzent2" xfId="129" builtinId="33" customBuiltin="1"/>
    <cellStyle name="Akzent2 2" xfId="130" xr:uid="{00000000-0005-0000-0000-000081000000}"/>
    <cellStyle name="Akzent3" xfId="131" builtinId="37" customBuiltin="1"/>
    <cellStyle name="Akzent3 2" xfId="132" xr:uid="{00000000-0005-0000-0000-000083000000}"/>
    <cellStyle name="Akzent4" xfId="133" builtinId="41" customBuiltin="1"/>
    <cellStyle name="Akzent4 2" xfId="134" xr:uid="{00000000-0005-0000-0000-000085000000}"/>
    <cellStyle name="Akzent5" xfId="135" builtinId="45" customBuiltin="1"/>
    <cellStyle name="Akzent5 2" xfId="136" xr:uid="{00000000-0005-0000-0000-000087000000}"/>
    <cellStyle name="Akzent6" xfId="137" builtinId="49" customBuiltin="1"/>
    <cellStyle name="Akzent6 2" xfId="138" xr:uid="{00000000-0005-0000-0000-000089000000}"/>
    <cellStyle name="Ausgabe" xfId="200" builtinId="21" customBuiltin="1"/>
    <cellStyle name="Ausgabe 2" xfId="139" xr:uid="{00000000-0005-0000-0000-00008B000000}"/>
    <cellStyle name="Avertissement" xfId="140" xr:uid="{00000000-0005-0000-0000-00008C000000}"/>
    <cellStyle name="Bad" xfId="141" xr:uid="{00000000-0005-0000-0000-00008D000000}"/>
    <cellStyle name="Berechnung" xfId="142" builtinId="22" customBuiltin="1"/>
    <cellStyle name="Berechnung 2" xfId="143" xr:uid="{00000000-0005-0000-0000-00008F000000}"/>
    <cellStyle name="Calcul" xfId="144" xr:uid="{00000000-0005-0000-0000-000090000000}"/>
    <cellStyle name="Calculation" xfId="145" xr:uid="{00000000-0005-0000-0000-000091000000}"/>
    <cellStyle name="Cellule liée" xfId="146" xr:uid="{00000000-0005-0000-0000-000092000000}"/>
    <cellStyle name="Check Cell" xfId="147" xr:uid="{00000000-0005-0000-0000-000093000000}"/>
    <cellStyle name="Commentaire" xfId="148" xr:uid="{00000000-0005-0000-0000-000094000000}"/>
    <cellStyle name="Currency 2" xfId="149" xr:uid="{00000000-0005-0000-0000-000095000000}"/>
    <cellStyle name="Currency 2 2" xfId="150" xr:uid="{00000000-0005-0000-0000-000096000000}"/>
    <cellStyle name="Currency 3" xfId="151" xr:uid="{00000000-0005-0000-0000-000097000000}"/>
    <cellStyle name="Currency 3 2" xfId="152" xr:uid="{00000000-0005-0000-0000-000098000000}"/>
    <cellStyle name="Currency 4" xfId="153" xr:uid="{00000000-0005-0000-0000-000099000000}"/>
    <cellStyle name="Currency 4 2" xfId="154" xr:uid="{00000000-0005-0000-0000-00009A000000}"/>
    <cellStyle name="Currency 5" xfId="155" xr:uid="{00000000-0005-0000-0000-00009B000000}"/>
    <cellStyle name="Currency 5 2" xfId="156" xr:uid="{00000000-0005-0000-0000-00009C000000}"/>
    <cellStyle name="Currency 6" xfId="157" xr:uid="{00000000-0005-0000-0000-00009D000000}"/>
    <cellStyle name="Currency 6 2" xfId="158" xr:uid="{00000000-0005-0000-0000-00009E000000}"/>
    <cellStyle name="Eingabe" xfId="173" builtinId="20" customBuiltin="1"/>
    <cellStyle name="Eingabe 2" xfId="159" xr:uid="{00000000-0005-0000-0000-0000A0000000}"/>
    <cellStyle name="Entrée" xfId="160" xr:uid="{00000000-0005-0000-0000-0000A1000000}"/>
    <cellStyle name="Ergebnis" xfId="161" builtinId="25" customBuiltin="1"/>
    <cellStyle name="Ergebnis 2" xfId="162" xr:uid="{00000000-0005-0000-0000-0000A3000000}"/>
    <cellStyle name="Erklärender Text" xfId="163" builtinId="53" customBuiltin="1"/>
    <cellStyle name="Erklärender Text 2" xfId="164" xr:uid="{00000000-0005-0000-0000-0000A5000000}"/>
    <cellStyle name="Explanatory Text" xfId="165" xr:uid="{00000000-0005-0000-0000-0000A6000000}"/>
    <cellStyle name="Good" xfId="166" xr:uid="{00000000-0005-0000-0000-0000A7000000}"/>
    <cellStyle name="Gut" xfId="167" builtinId="26" customBuiltin="1"/>
    <cellStyle name="Gut 2" xfId="168" xr:uid="{00000000-0005-0000-0000-0000A9000000}"/>
    <cellStyle name="Heading 1" xfId="169" xr:uid="{00000000-0005-0000-0000-0000AA000000}"/>
    <cellStyle name="Heading 2" xfId="170" xr:uid="{00000000-0005-0000-0000-0000AB000000}"/>
    <cellStyle name="Heading 3" xfId="171" xr:uid="{00000000-0005-0000-0000-0000AC000000}"/>
    <cellStyle name="Heading 4" xfId="172" xr:uid="{00000000-0005-0000-0000-0000AD000000}"/>
    <cellStyle name="Insatisfaisant" xfId="174" xr:uid="{00000000-0005-0000-0000-0000AE000000}"/>
    <cellStyle name="Komma" xfId="175" builtinId="3"/>
    <cellStyle name="Komma 2" xfId="176" xr:uid="{00000000-0005-0000-0000-0000B0000000}"/>
    <cellStyle name="Linked Cell" xfId="177" xr:uid="{00000000-0005-0000-0000-0000B1000000}"/>
    <cellStyle name="Neutral" xfId="178" builtinId="28" customBuiltin="1"/>
    <cellStyle name="Neutral 2" xfId="179" xr:uid="{00000000-0005-0000-0000-0000B3000000}"/>
    <cellStyle name="Neutre" xfId="180" xr:uid="{00000000-0005-0000-0000-0000B4000000}"/>
    <cellStyle name="Normal 2" xfId="181" xr:uid="{00000000-0005-0000-0000-0000B5000000}"/>
    <cellStyle name="Normal 2 2" xfId="182" xr:uid="{00000000-0005-0000-0000-0000B6000000}"/>
    <cellStyle name="Normal 2_log" xfId="183" xr:uid="{00000000-0005-0000-0000-0000B7000000}"/>
    <cellStyle name="Normal 3" xfId="184" xr:uid="{00000000-0005-0000-0000-0000B8000000}"/>
    <cellStyle name="Normal 3 2" xfId="185" xr:uid="{00000000-0005-0000-0000-0000B9000000}"/>
    <cellStyle name="Normal 3_log" xfId="186" xr:uid="{00000000-0005-0000-0000-0000BA000000}"/>
    <cellStyle name="Normal 4" xfId="187" xr:uid="{00000000-0005-0000-0000-0000BB000000}"/>
    <cellStyle name="Normal 4 2" xfId="188" xr:uid="{00000000-0005-0000-0000-0000BC000000}"/>
    <cellStyle name="Normal 4_log" xfId="189" xr:uid="{00000000-0005-0000-0000-0000BD000000}"/>
    <cellStyle name="Normal 5" xfId="190" xr:uid="{00000000-0005-0000-0000-0000BE000000}"/>
    <cellStyle name="Normal 5 2" xfId="191" xr:uid="{00000000-0005-0000-0000-0000BF000000}"/>
    <cellStyle name="Normal 5_log" xfId="192" xr:uid="{00000000-0005-0000-0000-0000C0000000}"/>
    <cellStyle name="Normal 6" xfId="193" xr:uid="{00000000-0005-0000-0000-0000C1000000}"/>
    <cellStyle name="Normal 6 2" xfId="194" xr:uid="{00000000-0005-0000-0000-0000C2000000}"/>
    <cellStyle name="Normal 6_log" xfId="195" xr:uid="{00000000-0005-0000-0000-0000C3000000}"/>
    <cellStyle name="Note" xfId="196" xr:uid="{00000000-0005-0000-0000-0000C4000000}"/>
    <cellStyle name="Note 2" xfId="197" xr:uid="{00000000-0005-0000-0000-0000C5000000}"/>
    <cellStyle name="Notiz" xfId="198" builtinId="10" customBuiltin="1"/>
    <cellStyle name="Notiz 2" xfId="199" xr:uid="{00000000-0005-0000-0000-0000C7000000}"/>
    <cellStyle name="Prozent 2" xfId="201" xr:uid="{00000000-0005-0000-0000-0000C8000000}"/>
    <cellStyle name="Satisfaisant" xfId="202" xr:uid="{00000000-0005-0000-0000-0000C9000000}"/>
    <cellStyle name="Schlecht" xfId="203" builtinId="27" customBuiltin="1"/>
    <cellStyle name="Schlecht 2" xfId="204" xr:uid="{00000000-0005-0000-0000-0000CB000000}"/>
    <cellStyle name="Sortie" xfId="205" xr:uid="{00000000-0005-0000-0000-0000CC000000}"/>
    <cellStyle name="Standard" xfId="0" builtinId="0"/>
    <cellStyle name="Standard 2" xfId="206" xr:uid="{00000000-0005-0000-0000-0000CE000000}"/>
    <cellStyle name="Standard 2 2" xfId="235" xr:uid="{00000000-0005-0000-0000-0000CF000000}"/>
    <cellStyle name="Standard 3" xfId="207" xr:uid="{00000000-0005-0000-0000-0000D0000000}"/>
    <cellStyle name="Standard 4" xfId="234" xr:uid="{00000000-0005-0000-0000-0000D1000000}"/>
    <cellStyle name="Texte explicatif" xfId="208" xr:uid="{00000000-0005-0000-0000-0000D2000000}"/>
    <cellStyle name="Title" xfId="209" xr:uid="{00000000-0005-0000-0000-0000D3000000}"/>
    <cellStyle name="Titre" xfId="210" xr:uid="{00000000-0005-0000-0000-0000D4000000}"/>
    <cellStyle name="Titre 1" xfId="211" xr:uid="{00000000-0005-0000-0000-0000D5000000}"/>
    <cellStyle name="Titre 2" xfId="212" xr:uid="{00000000-0005-0000-0000-0000D6000000}"/>
    <cellStyle name="Titre 3" xfId="213" xr:uid="{00000000-0005-0000-0000-0000D7000000}"/>
    <cellStyle name="Titre 4" xfId="214" xr:uid="{00000000-0005-0000-0000-0000D8000000}"/>
    <cellStyle name="Total" xfId="215" xr:uid="{00000000-0005-0000-0000-0000D9000000}"/>
    <cellStyle name="Überschrift" xfId="216" builtinId="15" customBuiltin="1"/>
    <cellStyle name="Überschrift 1" xfId="217" builtinId="16" customBuiltin="1"/>
    <cellStyle name="Überschrift 1 2" xfId="218" xr:uid="{00000000-0005-0000-0000-0000DC000000}"/>
    <cellStyle name="Überschrift 2" xfId="219" builtinId="17" customBuiltin="1"/>
    <cellStyle name="Überschrift 2 2" xfId="220" xr:uid="{00000000-0005-0000-0000-0000DE000000}"/>
    <cellStyle name="Überschrift 3" xfId="221" builtinId="18" customBuiltin="1"/>
    <cellStyle name="Überschrift 3 2" xfId="222" xr:uid="{00000000-0005-0000-0000-0000E0000000}"/>
    <cellStyle name="Überschrift 4" xfId="223" builtinId="19" customBuiltin="1"/>
    <cellStyle name="Überschrift 4 2" xfId="224" xr:uid="{00000000-0005-0000-0000-0000E2000000}"/>
    <cellStyle name="Überschrift 5" xfId="225" xr:uid="{00000000-0005-0000-0000-0000E3000000}"/>
    <cellStyle name="Vérification" xfId="226" xr:uid="{00000000-0005-0000-0000-0000E4000000}"/>
    <cellStyle name="Verknüpfte Zelle" xfId="227" builtinId="24" customBuiltin="1"/>
    <cellStyle name="Verknüpfte Zelle 2" xfId="228" xr:uid="{00000000-0005-0000-0000-0000E6000000}"/>
    <cellStyle name="Warnender Text" xfId="229" builtinId="11" customBuiltin="1"/>
    <cellStyle name="Warnender Text 2" xfId="230" xr:uid="{00000000-0005-0000-0000-0000E8000000}"/>
    <cellStyle name="Warning Text" xfId="231" xr:uid="{00000000-0005-0000-0000-0000E9000000}"/>
    <cellStyle name="Zelle überprüfen" xfId="232" builtinId="23" customBuiltin="1"/>
    <cellStyle name="Zelle überprüfen 2" xfId="233" xr:uid="{00000000-0005-0000-0000-0000EB000000}"/>
  </cellStyles>
  <dxfs count="6">
    <dxf>
      <font>
        <color theme="1"/>
      </font>
    </dxf>
    <dxf>
      <font>
        <color theme="1"/>
      </font>
    </dxf>
    <dxf>
      <font>
        <color theme="1"/>
      </font>
    </dxf>
    <dxf>
      <font>
        <color auto="1"/>
      </font>
    </dxf>
    <dxf>
      <font>
        <color theme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0</xdr:row>
          <xdr:rowOff>38100</xdr:rowOff>
        </xdr:from>
        <xdr:to>
          <xdr:col>1</xdr:col>
          <xdr:colOff>742950</xdr:colOff>
          <xdr:row>3</xdr:row>
          <xdr:rowOff>0</xdr:rowOff>
        </xdr:to>
        <xdr:sp macro="" textlink="">
          <xdr:nvSpPr>
            <xdr:cNvPr id="1367041" name="Object 1" hidden="1">
              <a:extLst>
                <a:ext uri="{63B3BB69-23CF-44E3-9099-C40C66FF867C}">
                  <a14:compatExt spid="_x0000_s1367041"/>
                </a:ext>
                <a:ext uri="{FF2B5EF4-FFF2-40B4-BE49-F238E27FC236}">
                  <a16:creationId xmlns:a16="http://schemas.microsoft.com/office/drawing/2014/main" id="{00000000-0008-0000-0000-000001DC1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0</xdr:row>
          <xdr:rowOff>38100</xdr:rowOff>
        </xdr:from>
        <xdr:to>
          <xdr:col>1</xdr:col>
          <xdr:colOff>742950</xdr:colOff>
          <xdr:row>3</xdr:row>
          <xdr:rowOff>0</xdr:rowOff>
        </xdr:to>
        <xdr:sp macro="" textlink="">
          <xdr:nvSpPr>
            <xdr:cNvPr id="1362945" name="Object 1" hidden="1">
              <a:extLst>
                <a:ext uri="{63B3BB69-23CF-44E3-9099-C40C66FF867C}">
                  <a14:compatExt spid="_x0000_s1362945"/>
                </a:ext>
                <a:ext uri="{FF2B5EF4-FFF2-40B4-BE49-F238E27FC236}">
                  <a16:creationId xmlns:a16="http://schemas.microsoft.com/office/drawing/2014/main" id="{00000000-0008-0000-0100-000001CC1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228600</xdr:colOff>
      <xdr:row>4</xdr:row>
      <xdr:rowOff>0</xdr:rowOff>
    </xdr:from>
    <xdr:to>
      <xdr:col>15</xdr:col>
      <xdr:colOff>161267</xdr:colOff>
      <xdr:row>49</xdr:row>
      <xdr:rowOff>94324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24600" y="647700"/>
          <a:ext cx="5266667" cy="738094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7</xdr:col>
      <xdr:colOff>542286</xdr:colOff>
      <xdr:row>45</xdr:row>
      <xdr:rowOff>122977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647700"/>
          <a:ext cx="5114286" cy="6761902"/>
        </a:xfrm>
        <a:prstGeom prst="rect">
          <a:avLst/>
        </a:prstGeom>
      </xdr:spPr>
    </xdr:pic>
    <xdr:clientData/>
  </xdr:twoCellAnchor>
  <xdr:twoCellAnchor editAs="oneCell">
    <xdr:from>
      <xdr:col>16</xdr:col>
      <xdr:colOff>85725</xdr:colOff>
      <xdr:row>4</xdr:row>
      <xdr:rowOff>0</xdr:rowOff>
    </xdr:from>
    <xdr:to>
      <xdr:col>26</xdr:col>
      <xdr:colOff>227630</xdr:colOff>
      <xdr:row>52</xdr:row>
      <xdr:rowOff>8549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277725" y="647700"/>
          <a:ext cx="7761905" cy="7780949"/>
        </a:xfrm>
        <a:prstGeom prst="rect">
          <a:avLst/>
        </a:prstGeom>
      </xdr:spPr>
    </xdr:pic>
    <xdr:clientData/>
  </xdr:twoCellAnchor>
  <xdr:twoCellAnchor editAs="oneCell">
    <xdr:from>
      <xdr:col>8</xdr:col>
      <xdr:colOff>228600</xdr:colOff>
      <xdr:row>4</xdr:row>
      <xdr:rowOff>0</xdr:rowOff>
    </xdr:from>
    <xdr:to>
      <xdr:col>15</xdr:col>
      <xdr:colOff>214607</xdr:colOff>
      <xdr:row>49</xdr:row>
      <xdr:rowOff>94324</xdr:rowOff>
    </xdr:to>
    <xdr:pic>
      <xdr:nvPicPr>
        <xdr:cNvPr id="5" name="Grafik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8440" y="670560"/>
          <a:ext cx="5480027" cy="76381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7</xdr:col>
      <xdr:colOff>588006</xdr:colOff>
      <xdr:row>45</xdr:row>
      <xdr:rowOff>122977</xdr:rowOff>
    </xdr:to>
    <xdr:pic>
      <xdr:nvPicPr>
        <xdr:cNvPr id="6" name="Grafik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480" y="670560"/>
          <a:ext cx="5297166" cy="6996217"/>
        </a:xfrm>
        <a:prstGeom prst="rect">
          <a:avLst/>
        </a:prstGeom>
      </xdr:spPr>
    </xdr:pic>
    <xdr:clientData/>
  </xdr:twoCellAnchor>
  <xdr:twoCellAnchor editAs="oneCell">
    <xdr:from>
      <xdr:col>16</xdr:col>
      <xdr:colOff>85725</xdr:colOff>
      <xdr:row>4</xdr:row>
      <xdr:rowOff>0</xdr:rowOff>
    </xdr:from>
    <xdr:to>
      <xdr:col>26</xdr:col>
      <xdr:colOff>303830</xdr:colOff>
      <xdr:row>52</xdr:row>
      <xdr:rowOff>8549</xdr:rowOff>
    </xdr:to>
    <xdr:pic>
      <xdr:nvPicPr>
        <xdr:cNvPr id="7" name="Grafik 3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765405" y="670560"/>
          <a:ext cx="8066705" cy="805526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38</xdr:row>
      <xdr:rowOff>0</xdr:rowOff>
    </xdr:from>
    <xdr:to>
      <xdr:col>7</xdr:col>
      <xdr:colOff>841476</xdr:colOff>
      <xdr:row>50</xdr:row>
      <xdr:rowOff>47333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5" y="8382000"/>
          <a:ext cx="4276191" cy="2333333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26</xdr:col>
      <xdr:colOff>370128</xdr:colOff>
      <xdr:row>78</xdr:row>
      <xdr:rowOff>37310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91100" y="9715500"/>
          <a:ext cx="10780953" cy="63238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0</xdr:row>
          <xdr:rowOff>28575</xdr:rowOff>
        </xdr:from>
        <xdr:to>
          <xdr:col>0</xdr:col>
          <xdr:colOff>885825</xdr:colOff>
          <xdr:row>0</xdr:row>
          <xdr:rowOff>828675</xdr:rowOff>
        </xdr:to>
        <xdr:sp macro="" textlink="">
          <xdr:nvSpPr>
            <xdr:cNvPr id="1317889" name="Object 1" hidden="1">
              <a:extLst>
                <a:ext uri="{63B3BB69-23CF-44E3-9099-C40C66FF867C}">
                  <a14:compatExt spid="_x0000_s1317889"/>
                </a:ext>
                <a:ext uri="{FF2B5EF4-FFF2-40B4-BE49-F238E27FC236}">
                  <a16:creationId xmlns:a16="http://schemas.microsoft.com/office/drawing/2014/main" id="{00000000-0008-0000-0400-0000011C1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714375</xdr:colOff>
      <xdr:row>38</xdr:row>
      <xdr:rowOff>0</xdr:rowOff>
    </xdr:from>
    <xdr:to>
      <xdr:col>7</xdr:col>
      <xdr:colOff>856716</xdr:colOff>
      <xdr:row>50</xdr:row>
      <xdr:rowOff>47333</xdr:rowOff>
    </xdr:to>
    <xdr:pic>
      <xdr:nvPicPr>
        <xdr:cNvPr id="5" name="Grafik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5" y="8648700"/>
          <a:ext cx="4401921" cy="2241893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26</xdr:col>
      <xdr:colOff>370128</xdr:colOff>
      <xdr:row>78</xdr:row>
      <xdr:rowOff>37310</xdr:rowOff>
    </xdr:to>
    <xdr:pic>
      <xdr:nvPicPr>
        <xdr:cNvPr id="6" name="Grafik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48600" y="9928860"/>
          <a:ext cx="11091468" cy="60723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133350</xdr:colOff>
          <xdr:row>0</xdr:row>
          <xdr:rowOff>28575</xdr:rowOff>
        </xdr:from>
        <xdr:to>
          <xdr:col>0</xdr:col>
          <xdr:colOff>895350</xdr:colOff>
          <xdr:row>0</xdr:row>
          <xdr:rowOff>828675</xdr:rowOff>
        </xdr:to>
        <xdr:sp macro="" textlink="">
          <xdr:nvSpPr>
            <xdr:cNvPr id="1317890" name="Object 2" hidden="1">
              <a:extLst>
                <a:ext uri="{63B3BB69-23CF-44E3-9099-C40C66FF867C}">
                  <a14:compatExt spid="_x0000_s1317890"/>
                </a:ext>
                <a:ext uri="{FF2B5EF4-FFF2-40B4-BE49-F238E27FC236}">
                  <a16:creationId xmlns:a16="http://schemas.microsoft.com/office/drawing/2014/main" id="{00000000-0008-0000-0400-0000021C1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C5F1B-8C14-4FF9-852D-807394048E78}">
  <sheetPr>
    <pageSetUpPr fitToPage="1"/>
  </sheetPr>
  <dimension ref="A1:AB66"/>
  <sheetViews>
    <sheetView showGridLines="0" tabSelected="1" zoomScale="90" zoomScaleNormal="90" workbookViewId="0">
      <selection activeCell="G22" sqref="G22"/>
    </sheetView>
  </sheetViews>
  <sheetFormatPr baseColWidth="10" defaultColWidth="8.85546875" defaultRowHeight="12.75" x14ac:dyDescent="0.2"/>
  <cols>
    <col min="1" max="1" width="4.5703125" style="1" customWidth="1"/>
    <col min="2" max="2" width="20" style="1" customWidth="1"/>
    <col min="3" max="3" width="16.7109375" style="1" customWidth="1"/>
    <col min="4" max="4" width="18.140625" style="1" customWidth="1"/>
    <col min="5" max="5" width="19.28515625" style="1" customWidth="1"/>
    <col min="6" max="6" width="10.85546875" style="1" bestFit="1" customWidth="1"/>
    <col min="7" max="7" width="49.140625" style="1" customWidth="1"/>
    <col min="8" max="8" width="2.5703125" style="1" customWidth="1"/>
    <col min="9" max="9" width="2.28515625" style="1" customWidth="1"/>
    <col min="10" max="10" width="9.7109375" style="1" customWidth="1"/>
    <col min="11" max="11" width="2" style="1" customWidth="1"/>
    <col min="12" max="12" width="43.7109375" style="1" bestFit="1" customWidth="1"/>
    <col min="13" max="13" width="33.5703125" style="1" bestFit="1" customWidth="1"/>
    <col min="14" max="15" width="43.7109375" style="1" bestFit="1" customWidth="1"/>
    <col min="16" max="17" width="31.85546875" style="1" bestFit="1" customWidth="1"/>
    <col min="18" max="20" width="42.5703125" style="1" bestFit="1" customWidth="1"/>
    <col min="21" max="21" width="27" style="179" bestFit="1" customWidth="1"/>
    <col min="22" max="22" width="27.5703125" style="179" bestFit="1" customWidth="1"/>
    <col min="23" max="23" width="29.42578125" style="179" bestFit="1" customWidth="1"/>
    <col min="24" max="24" width="30" style="179" bestFit="1" customWidth="1"/>
    <col min="25" max="26" width="15.5703125" style="179" bestFit="1" customWidth="1"/>
    <col min="27" max="27" width="19.5703125" style="179" bestFit="1" customWidth="1"/>
    <col min="28" max="28" width="11.85546875" style="179" bestFit="1" customWidth="1"/>
    <col min="29" max="16384" width="8.85546875" style="1"/>
  </cols>
  <sheetData>
    <row r="1" spans="2:12" ht="18.75" customHeight="1" x14ac:dyDescent="0.2">
      <c r="G1" s="181"/>
    </row>
    <row r="2" spans="2:12" ht="18.75" customHeight="1" x14ac:dyDescent="0.25">
      <c r="B2" s="2" t="s">
        <v>219</v>
      </c>
      <c r="C2" s="3"/>
      <c r="D2" s="3"/>
      <c r="E2" s="3"/>
      <c r="F2" s="3"/>
      <c r="J2" s="56"/>
      <c r="L2" s="253" t="s">
        <v>127</v>
      </c>
    </row>
    <row r="3" spans="2:12" ht="18.75" customHeight="1" x14ac:dyDescent="0.3">
      <c r="B3" s="2" t="s">
        <v>131</v>
      </c>
      <c r="C3" s="3"/>
      <c r="D3" s="3"/>
      <c r="E3" s="3"/>
      <c r="F3" s="3"/>
      <c r="G3" s="252" t="s">
        <v>218</v>
      </c>
      <c r="J3" s="57"/>
      <c r="L3" s="253" t="s">
        <v>128</v>
      </c>
    </row>
    <row r="4" spans="2:12" ht="18.75" customHeight="1" x14ac:dyDescent="0.25">
      <c r="B4" s="2"/>
      <c r="C4" s="3"/>
      <c r="D4" s="3"/>
      <c r="E4" s="3"/>
      <c r="F4" s="3"/>
      <c r="J4" s="47"/>
      <c r="L4" s="253" t="s">
        <v>129</v>
      </c>
    </row>
    <row r="5" spans="2:12" ht="18.75" customHeight="1" x14ac:dyDescent="0.2">
      <c r="B5" s="4" t="s">
        <v>132</v>
      </c>
      <c r="C5" s="5"/>
      <c r="D5" s="5"/>
      <c r="E5" s="5"/>
      <c r="F5" s="5"/>
      <c r="G5" s="5"/>
      <c r="H5" s="6"/>
    </row>
    <row r="6" spans="2:12" ht="5.45" customHeight="1" x14ac:dyDescent="0.2">
      <c r="B6" s="6"/>
      <c r="C6" s="6"/>
      <c r="D6" s="6"/>
      <c r="E6" s="6"/>
      <c r="F6" s="6"/>
      <c r="G6" s="6"/>
      <c r="H6" s="6"/>
    </row>
    <row r="7" spans="2:12" x14ac:dyDescent="0.2">
      <c r="B7" s="7" t="s">
        <v>221</v>
      </c>
      <c r="C7" s="8"/>
      <c r="D7" s="9"/>
      <c r="E7" s="9"/>
      <c r="F7" s="9"/>
      <c r="G7" s="10" t="s">
        <v>222</v>
      </c>
      <c r="H7" s="6"/>
    </row>
    <row r="8" spans="2:12" x14ac:dyDescent="0.2">
      <c r="B8" s="11" t="s">
        <v>133</v>
      </c>
      <c r="C8" s="12"/>
      <c r="D8" s="13"/>
      <c r="E8" s="13"/>
      <c r="F8" s="13"/>
      <c r="G8" s="14"/>
      <c r="H8" s="6"/>
    </row>
    <row r="9" spans="2:12" ht="5.25" customHeight="1" x14ac:dyDescent="0.2">
      <c r="B9" s="6"/>
      <c r="C9" s="6"/>
      <c r="D9" s="6"/>
      <c r="E9" s="6"/>
      <c r="F9" s="6"/>
      <c r="G9" s="6"/>
      <c r="H9" s="6"/>
    </row>
    <row r="10" spans="2:12" ht="21" customHeight="1" x14ac:dyDescent="0.2">
      <c r="B10" s="132" t="s">
        <v>134</v>
      </c>
      <c r="C10" s="274"/>
      <c r="D10" s="275"/>
      <c r="E10" s="275"/>
      <c r="F10" s="275"/>
      <c r="G10" s="276"/>
      <c r="H10" s="6"/>
    </row>
    <row r="11" spans="2:12" ht="8.4499999999999993" customHeight="1" x14ac:dyDescent="0.2">
      <c r="B11" s="6"/>
      <c r="C11" s="6"/>
      <c r="D11" s="6"/>
      <c r="E11" s="6"/>
      <c r="F11" s="6"/>
      <c r="G11" s="6"/>
      <c r="H11" s="6"/>
    </row>
    <row r="12" spans="2:12" ht="21" customHeight="1" x14ac:dyDescent="0.2">
      <c r="B12" s="132" t="s">
        <v>135</v>
      </c>
      <c r="C12" s="274"/>
      <c r="D12" s="275"/>
      <c r="E12" s="275"/>
      <c r="F12" s="275"/>
      <c r="G12" s="276"/>
      <c r="H12" s="6"/>
    </row>
    <row r="13" spans="2:12" ht="21" customHeight="1" x14ac:dyDescent="0.2">
      <c r="B13" s="132" t="s">
        <v>136</v>
      </c>
      <c r="C13" s="274"/>
      <c r="D13" s="275"/>
      <c r="E13" s="275"/>
      <c r="F13" s="275"/>
      <c r="G13" s="276"/>
      <c r="H13" s="6"/>
    </row>
    <row r="14" spans="2:12" ht="5.45" customHeight="1" x14ac:dyDescent="0.2">
      <c r="B14" s="6"/>
      <c r="C14" s="6"/>
      <c r="D14" s="6"/>
      <c r="E14" s="6"/>
      <c r="F14" s="6"/>
      <c r="G14" s="6"/>
    </row>
    <row r="15" spans="2:12" ht="21" customHeight="1" x14ac:dyDescent="0.2">
      <c r="B15" s="132" t="s">
        <v>137</v>
      </c>
      <c r="C15" s="274"/>
      <c r="D15" s="275"/>
      <c r="E15" s="275"/>
      <c r="F15" s="275"/>
      <c r="G15" s="276"/>
      <c r="H15" s="6"/>
    </row>
    <row r="16" spans="2:12" ht="21" customHeight="1" x14ac:dyDescent="0.2">
      <c r="B16" s="132" t="s">
        <v>136</v>
      </c>
      <c r="C16" s="274"/>
      <c r="D16" s="275"/>
      <c r="E16" s="275"/>
      <c r="F16" s="275"/>
      <c r="G16" s="276"/>
      <c r="H16" s="6"/>
    </row>
    <row r="17" spans="2:28" ht="6" customHeight="1" x14ac:dyDescent="0.2"/>
    <row r="18" spans="2:28" s="6" customFormat="1" ht="21" customHeight="1" x14ac:dyDescent="0.2">
      <c r="B18" s="119" t="s">
        <v>138</v>
      </c>
      <c r="C18" s="120"/>
      <c r="D18" s="121"/>
      <c r="E18" s="121"/>
      <c r="F18" s="121"/>
      <c r="G18" s="122" t="s">
        <v>215</v>
      </c>
      <c r="U18" s="192"/>
      <c r="V18" s="192"/>
      <c r="W18" s="192"/>
      <c r="X18" s="192"/>
      <c r="Y18" s="192"/>
      <c r="Z18" s="192"/>
      <c r="AA18" s="192"/>
      <c r="AB18" s="192"/>
    </row>
    <row r="19" spans="2:28" s="6" customFormat="1" ht="5.45" customHeight="1" x14ac:dyDescent="0.2">
      <c r="U19" s="192"/>
      <c r="V19" s="192"/>
      <c r="W19" s="192"/>
      <c r="X19" s="192"/>
      <c r="Y19" s="192"/>
      <c r="Z19" s="192"/>
      <c r="AA19" s="192"/>
      <c r="AB19" s="192"/>
    </row>
    <row r="20" spans="2:28" s="6" customFormat="1" x14ac:dyDescent="0.2">
      <c r="B20" s="123" t="s">
        <v>139</v>
      </c>
      <c r="U20" s="192"/>
      <c r="V20" s="192"/>
      <c r="W20" s="192"/>
      <c r="X20" s="192"/>
      <c r="Y20" s="192"/>
      <c r="Z20" s="192"/>
      <c r="AA20" s="192"/>
      <c r="AB20" s="192"/>
    </row>
    <row r="21" spans="2:28" s="6" customFormat="1" ht="18" customHeight="1" x14ac:dyDescent="0.2">
      <c r="B21" s="178" t="s">
        <v>140</v>
      </c>
      <c r="C21" s="124"/>
      <c r="D21" s="125"/>
      <c r="E21" s="125"/>
      <c r="F21" s="125"/>
      <c r="G21" s="126" t="s">
        <v>163</v>
      </c>
      <c r="O21" s="127"/>
      <c r="U21" s="192"/>
      <c r="V21" s="192"/>
      <c r="W21" s="192"/>
      <c r="X21" s="192"/>
      <c r="Y21" s="192"/>
      <c r="Z21" s="192"/>
      <c r="AA21" s="192"/>
      <c r="AB21" s="192"/>
    </row>
    <row r="22" spans="2:28" s="6" customFormat="1" ht="18" customHeight="1" x14ac:dyDescent="0.2">
      <c r="B22" s="148" t="s">
        <v>141</v>
      </c>
      <c r="C22" s="128"/>
      <c r="D22" s="128"/>
      <c r="E22" s="129" t="s">
        <v>29</v>
      </c>
      <c r="F22" s="130" t="s">
        <v>84</v>
      </c>
      <c r="G22" s="177">
        <v>180</v>
      </c>
      <c r="U22" s="192"/>
      <c r="V22" s="192"/>
      <c r="W22" s="192"/>
      <c r="X22" s="192"/>
      <c r="Y22" s="192"/>
      <c r="Z22" s="192"/>
      <c r="AA22" s="192"/>
      <c r="AB22" s="192"/>
    </row>
    <row r="23" spans="2:28" s="6" customFormat="1" ht="7.15" customHeight="1" x14ac:dyDescent="0.2">
      <c r="F23" s="131"/>
      <c r="U23" s="192"/>
      <c r="V23" s="192"/>
      <c r="W23" s="192"/>
      <c r="X23" s="192"/>
      <c r="Y23" s="192"/>
      <c r="Z23" s="192"/>
      <c r="AA23" s="192"/>
      <c r="AB23" s="192"/>
    </row>
    <row r="24" spans="2:28" s="6" customFormat="1" x14ac:dyDescent="0.2">
      <c r="B24" s="123" t="s">
        <v>142</v>
      </c>
      <c r="F24" s="131"/>
      <c r="U24" s="192"/>
      <c r="V24" s="192"/>
      <c r="W24" s="192"/>
      <c r="X24" s="192"/>
      <c r="Y24" s="192"/>
      <c r="Z24" s="192"/>
      <c r="AA24" s="192"/>
      <c r="AB24" s="192"/>
    </row>
    <row r="25" spans="2:28" s="6" customFormat="1" ht="18" customHeight="1" x14ac:dyDescent="0.2">
      <c r="B25" s="132" t="s">
        <v>143</v>
      </c>
      <c r="C25" s="121"/>
      <c r="D25" s="121"/>
      <c r="E25" s="121"/>
      <c r="F25" s="133"/>
      <c r="G25" s="134" t="s">
        <v>177</v>
      </c>
      <c r="J25" s="135"/>
      <c r="L25" s="135"/>
      <c r="U25" s="192"/>
      <c r="V25" s="192"/>
      <c r="W25" s="192"/>
      <c r="X25" s="192"/>
      <c r="Y25" s="192"/>
      <c r="Z25" s="192"/>
      <c r="AA25" s="192"/>
      <c r="AB25" s="192"/>
    </row>
    <row r="26" spans="2:28" s="6" customFormat="1" ht="7.15" customHeight="1" x14ac:dyDescent="0.2">
      <c r="F26" s="131"/>
      <c r="U26" s="192"/>
      <c r="V26" s="192"/>
      <c r="W26" s="192"/>
      <c r="X26" s="192"/>
      <c r="Y26" s="192"/>
      <c r="Z26" s="192"/>
      <c r="AA26" s="192"/>
      <c r="AB26" s="192"/>
    </row>
    <row r="27" spans="2:28" s="6" customFormat="1" x14ac:dyDescent="0.2">
      <c r="B27" s="123" t="s">
        <v>144</v>
      </c>
      <c r="F27" s="131"/>
      <c r="U27" s="192"/>
      <c r="V27" s="192"/>
      <c r="W27" s="192"/>
      <c r="X27" s="192"/>
      <c r="Y27" s="192"/>
      <c r="Z27" s="192"/>
      <c r="AA27" s="192"/>
      <c r="AB27" s="192"/>
    </row>
    <row r="28" spans="2:28" s="6" customFormat="1" ht="18" customHeight="1" x14ac:dyDescent="0.2">
      <c r="B28" s="178" t="s">
        <v>145</v>
      </c>
      <c r="C28" s="124"/>
      <c r="D28" s="125"/>
      <c r="E28" s="125"/>
      <c r="F28" s="136"/>
      <c r="G28" s="126" t="s">
        <v>172</v>
      </c>
      <c r="U28" s="192"/>
      <c r="V28" s="192"/>
      <c r="W28" s="192"/>
      <c r="X28" s="192"/>
      <c r="Y28" s="192"/>
      <c r="Z28" s="192"/>
      <c r="AA28" s="192"/>
      <c r="AB28" s="192"/>
    </row>
    <row r="29" spans="2:28" s="6" customFormat="1" ht="18" customHeight="1" x14ac:dyDescent="0.2">
      <c r="B29" s="137" t="s">
        <v>144</v>
      </c>
      <c r="C29" s="138"/>
      <c r="D29" s="139"/>
      <c r="E29" s="140"/>
      <c r="F29" s="141"/>
      <c r="G29" s="184" t="s">
        <v>203</v>
      </c>
      <c r="O29" s="135"/>
      <c r="P29" s="135"/>
      <c r="U29" s="192"/>
      <c r="V29" s="192"/>
      <c r="W29" s="192"/>
      <c r="X29" s="192"/>
      <c r="Y29" s="192"/>
      <c r="Z29" s="192"/>
      <c r="AA29" s="192"/>
      <c r="AB29" s="192"/>
    </row>
    <row r="30" spans="2:28" s="6" customFormat="1" ht="18" customHeight="1" x14ac:dyDescent="0.2">
      <c r="B30" s="142" t="s">
        <v>146</v>
      </c>
      <c r="C30" s="143"/>
      <c r="D30" s="144"/>
      <c r="E30" s="145"/>
      <c r="F30" s="146" t="s">
        <v>82</v>
      </c>
      <c r="G30" s="188">
        <v>2150</v>
      </c>
      <c r="U30" s="192"/>
      <c r="V30" s="192"/>
      <c r="W30" s="192"/>
      <c r="X30" s="192"/>
      <c r="Y30" s="192"/>
      <c r="Z30" s="192"/>
      <c r="AA30" s="192"/>
      <c r="AB30" s="192"/>
    </row>
    <row r="31" spans="2:28" s="6" customFormat="1" ht="18" customHeight="1" x14ac:dyDescent="0.2">
      <c r="B31" s="142" t="s">
        <v>147</v>
      </c>
      <c r="C31" s="143"/>
      <c r="D31" s="144"/>
      <c r="E31" s="147"/>
      <c r="F31" s="146" t="s">
        <v>176</v>
      </c>
      <c r="G31" s="182">
        <v>9.91</v>
      </c>
      <c r="U31" s="192"/>
      <c r="V31" s="192"/>
      <c r="W31" s="192"/>
      <c r="X31" s="192"/>
      <c r="Y31" s="192"/>
      <c r="Z31" s="192"/>
      <c r="AA31" s="192"/>
      <c r="AB31" s="192"/>
    </row>
    <row r="32" spans="2:28" s="6" customFormat="1" ht="18" customHeight="1" x14ac:dyDescent="0.2">
      <c r="B32" s="148" t="s">
        <v>148</v>
      </c>
      <c r="C32" s="149"/>
      <c r="D32" s="128"/>
      <c r="E32" s="128"/>
      <c r="F32" s="150" t="s">
        <v>83</v>
      </c>
      <c r="G32" s="183">
        <v>0.8</v>
      </c>
      <c r="U32" s="192"/>
      <c r="V32" s="192"/>
      <c r="W32" s="192"/>
      <c r="X32" s="192"/>
      <c r="Y32" s="192"/>
      <c r="Z32" s="192"/>
      <c r="AA32" s="192"/>
      <c r="AB32" s="192"/>
    </row>
    <row r="33" spans="2:28" s="6" customFormat="1" ht="8.4499999999999993" customHeight="1" x14ac:dyDescent="0.2">
      <c r="U33" s="192"/>
      <c r="V33" s="192"/>
      <c r="W33" s="192"/>
      <c r="X33" s="192"/>
      <c r="Y33" s="192"/>
      <c r="Z33" s="192"/>
      <c r="AA33" s="192"/>
      <c r="AB33" s="192"/>
    </row>
    <row r="34" spans="2:28" s="6" customFormat="1" x14ac:dyDescent="0.2">
      <c r="B34" s="123" t="s">
        <v>149</v>
      </c>
      <c r="U34" s="192"/>
      <c r="V34" s="192"/>
      <c r="W34" s="192"/>
      <c r="X34" s="192"/>
      <c r="Y34" s="192"/>
      <c r="Z34" s="192"/>
      <c r="AA34" s="192"/>
      <c r="AB34" s="192"/>
    </row>
    <row r="35" spans="2:28" s="6" customFormat="1" ht="18" customHeight="1" x14ac:dyDescent="0.2">
      <c r="B35" s="151" t="s">
        <v>150</v>
      </c>
      <c r="C35" s="152" t="s">
        <v>151</v>
      </c>
      <c r="D35" s="277" t="s">
        <v>174</v>
      </c>
      <c r="E35" s="278"/>
      <c r="F35" s="279"/>
      <c r="G35" s="152" t="s">
        <v>152</v>
      </c>
      <c r="U35" s="192"/>
      <c r="V35" s="192"/>
      <c r="W35" s="192"/>
      <c r="X35" s="192"/>
      <c r="Y35" s="192"/>
      <c r="Z35" s="192"/>
      <c r="AA35" s="192"/>
      <c r="AB35" s="192"/>
    </row>
    <row r="36" spans="2:28" s="6" customFormat="1" ht="18" customHeight="1" x14ac:dyDescent="0.2">
      <c r="B36" s="153"/>
      <c r="C36" s="154" t="s">
        <v>31</v>
      </c>
      <c r="D36" s="280" t="s">
        <v>175</v>
      </c>
      <c r="E36" s="281"/>
      <c r="F36" s="282"/>
      <c r="G36" s="154" t="s">
        <v>175</v>
      </c>
      <c r="U36" s="192"/>
      <c r="V36" s="192"/>
      <c r="W36" s="192"/>
      <c r="X36" s="192"/>
      <c r="Y36" s="192"/>
      <c r="Z36" s="192"/>
      <c r="AA36" s="192"/>
      <c r="AB36" s="192"/>
    </row>
    <row r="37" spans="2:28" s="6" customFormat="1" ht="18" customHeight="1" x14ac:dyDescent="0.2">
      <c r="B37" s="155">
        <v>2017</v>
      </c>
      <c r="C37" s="188">
        <v>2870</v>
      </c>
      <c r="D37" s="283">
        <v>2995</v>
      </c>
      <c r="E37" s="284"/>
      <c r="F37" s="285"/>
      <c r="G37" s="156">
        <v>2895.8507742934571</v>
      </c>
      <c r="U37" s="192"/>
      <c r="V37" s="192"/>
      <c r="W37" s="192"/>
      <c r="X37" s="192"/>
      <c r="Y37" s="192"/>
      <c r="Z37" s="192"/>
      <c r="AA37" s="192"/>
      <c r="AB37" s="192"/>
    </row>
    <row r="38" spans="2:28" s="6" customFormat="1" ht="18" customHeight="1" x14ac:dyDescent="0.2">
      <c r="B38" s="157">
        <v>2018</v>
      </c>
      <c r="C38" s="189">
        <v>2618.6999999999998</v>
      </c>
      <c r="D38" s="286">
        <v>2870</v>
      </c>
      <c r="E38" s="287"/>
      <c r="F38" s="288"/>
      <c r="G38" s="158">
        <v>3041.2869405090737</v>
      </c>
      <c r="U38" s="192"/>
      <c r="V38" s="192"/>
      <c r="W38" s="192"/>
      <c r="X38" s="192"/>
      <c r="Y38" s="192"/>
      <c r="Z38" s="192"/>
      <c r="AA38" s="192"/>
      <c r="AB38" s="192"/>
    </row>
    <row r="39" spans="2:28" s="6" customFormat="1" ht="18" customHeight="1" x14ac:dyDescent="0.2">
      <c r="B39" s="249">
        <v>2019</v>
      </c>
      <c r="C39" s="189">
        <v>2707.7</v>
      </c>
      <c r="D39" s="286">
        <v>2600</v>
      </c>
      <c r="E39" s="287"/>
      <c r="F39" s="288"/>
      <c r="G39" s="158">
        <v>2664.6124427045506</v>
      </c>
      <c r="U39" s="192"/>
      <c r="V39" s="192"/>
      <c r="W39" s="192"/>
      <c r="X39" s="192"/>
      <c r="Y39" s="192"/>
      <c r="Z39" s="192"/>
      <c r="AA39" s="192"/>
      <c r="AB39" s="192"/>
    </row>
    <row r="40" spans="2:28" s="6" customFormat="1" ht="18" customHeight="1" x14ac:dyDescent="0.2">
      <c r="B40" s="157">
        <v>2020</v>
      </c>
      <c r="C40" s="189">
        <v>2507.2000000000003</v>
      </c>
      <c r="D40" s="286">
        <v>2675</v>
      </c>
      <c r="E40" s="287"/>
      <c r="F40" s="288"/>
      <c r="G40" s="158">
        <v>2960.7112626746084</v>
      </c>
      <c r="U40" s="192"/>
      <c r="V40" s="192"/>
      <c r="W40" s="192"/>
      <c r="X40" s="192"/>
      <c r="Y40" s="192"/>
      <c r="Z40" s="192"/>
      <c r="AA40" s="192"/>
      <c r="AB40" s="192"/>
    </row>
    <row r="41" spans="2:28" s="6" customFormat="1" ht="18" customHeight="1" x14ac:dyDescent="0.2">
      <c r="B41" s="248">
        <v>2021</v>
      </c>
      <c r="C41" s="190">
        <v>3058.2</v>
      </c>
      <c r="D41" s="271">
        <v>3200</v>
      </c>
      <c r="E41" s="272"/>
      <c r="F41" s="273"/>
      <c r="G41" s="159">
        <v>2903.6571984973007</v>
      </c>
      <c r="U41" s="192"/>
      <c r="V41" s="192"/>
      <c r="W41" s="192"/>
      <c r="X41" s="192"/>
      <c r="Y41" s="192"/>
      <c r="Z41" s="192"/>
      <c r="AA41" s="192"/>
      <c r="AB41" s="192"/>
    </row>
    <row r="42" spans="2:28" s="6" customFormat="1" ht="18" customHeight="1" x14ac:dyDescent="0.2">
      <c r="B42" s="216" t="s">
        <v>153</v>
      </c>
      <c r="C42" s="217">
        <v>2774.9888888888891</v>
      </c>
      <c r="D42" s="218" t="s">
        <v>216</v>
      </c>
      <c r="E42" s="219"/>
      <c r="F42" s="219"/>
      <c r="G42" s="163">
        <v>2893.2237237357986</v>
      </c>
      <c r="J42" s="160"/>
      <c r="U42" s="192"/>
      <c r="V42" s="192"/>
      <c r="W42" s="192"/>
      <c r="X42" s="192"/>
      <c r="Y42" s="192"/>
      <c r="Z42" s="192"/>
      <c r="AA42" s="192"/>
      <c r="AB42" s="192"/>
    </row>
    <row r="43" spans="2:28" s="6" customFormat="1" ht="13.5" customHeight="1" x14ac:dyDescent="0.2">
      <c r="U43" s="192"/>
      <c r="V43" s="192"/>
      <c r="W43" s="192"/>
      <c r="X43" s="192"/>
      <c r="Y43" s="192"/>
      <c r="Z43" s="192"/>
      <c r="AA43" s="192"/>
      <c r="AB43" s="192"/>
    </row>
    <row r="44" spans="2:28" s="6" customFormat="1" x14ac:dyDescent="0.2">
      <c r="B44" s="123" t="s">
        <v>154</v>
      </c>
      <c r="U44" s="192"/>
      <c r="V44" s="192"/>
      <c r="W44" s="192"/>
      <c r="X44" s="192"/>
      <c r="Y44" s="192"/>
      <c r="Z44" s="192"/>
      <c r="AA44" s="192"/>
      <c r="AB44" s="192"/>
    </row>
    <row r="45" spans="2:28" s="6" customFormat="1" ht="18" customHeight="1" x14ac:dyDescent="0.2">
      <c r="B45" s="132" t="s">
        <v>155</v>
      </c>
      <c r="C45" s="121"/>
      <c r="D45" s="121"/>
      <c r="E45" s="161" t="s">
        <v>32</v>
      </c>
      <c r="F45" s="162" t="s">
        <v>80</v>
      </c>
      <c r="G45" s="163">
        <v>28671.847102221764</v>
      </c>
      <c r="U45" s="192"/>
      <c r="V45" s="192"/>
      <c r="W45" s="192"/>
      <c r="X45" s="192"/>
      <c r="Y45" s="192"/>
      <c r="Z45" s="192"/>
      <c r="AA45" s="192"/>
      <c r="AB45" s="192"/>
    </row>
    <row r="46" spans="2:28" s="6" customFormat="1" ht="7.15" customHeight="1" x14ac:dyDescent="0.2">
      <c r="U46" s="192"/>
      <c r="V46" s="192"/>
      <c r="W46" s="192"/>
      <c r="X46" s="192"/>
      <c r="Y46" s="192"/>
      <c r="Z46" s="192"/>
      <c r="AA46" s="192"/>
      <c r="AB46" s="192"/>
    </row>
    <row r="47" spans="2:28" s="6" customFormat="1" ht="6" customHeight="1" x14ac:dyDescent="0.2">
      <c r="U47" s="192"/>
      <c r="V47" s="192"/>
      <c r="W47" s="192"/>
      <c r="X47" s="192"/>
      <c r="Y47" s="192"/>
      <c r="Z47" s="192"/>
      <c r="AA47" s="192"/>
      <c r="AB47" s="192"/>
    </row>
    <row r="48" spans="2:28" s="6" customFormat="1" x14ac:dyDescent="0.2">
      <c r="B48" s="123" t="s">
        <v>156</v>
      </c>
      <c r="U48" s="192"/>
      <c r="V48" s="192"/>
      <c r="W48" s="192"/>
      <c r="X48" s="192"/>
      <c r="Y48" s="192"/>
      <c r="Z48" s="192"/>
      <c r="AA48" s="192"/>
      <c r="AB48" s="192"/>
    </row>
    <row r="49" spans="1:28" s="6" customFormat="1" ht="18" customHeight="1" x14ac:dyDescent="0.2">
      <c r="B49" s="164" t="s">
        <v>220</v>
      </c>
      <c r="C49" s="165"/>
      <c r="D49" s="165"/>
      <c r="E49" s="166" t="s">
        <v>35</v>
      </c>
      <c r="F49" s="167" t="s">
        <v>15</v>
      </c>
      <c r="G49" s="168">
        <v>10.668594270594145</v>
      </c>
      <c r="U49" s="192"/>
      <c r="V49" s="192"/>
      <c r="W49" s="192"/>
      <c r="X49" s="192"/>
      <c r="Y49" s="192"/>
      <c r="Z49" s="192"/>
      <c r="AA49" s="192"/>
      <c r="AB49" s="192"/>
    </row>
    <row r="50" spans="1:28" s="6" customFormat="1" ht="18" customHeight="1" x14ac:dyDescent="0.2">
      <c r="B50" s="169" t="s">
        <v>220</v>
      </c>
      <c r="C50" s="139"/>
      <c r="D50" s="139"/>
      <c r="E50" s="170"/>
      <c r="F50" s="171"/>
      <c r="G50" s="185" t="s">
        <v>178</v>
      </c>
      <c r="U50" s="192"/>
      <c r="V50" s="192"/>
      <c r="W50" s="192"/>
      <c r="X50" s="192"/>
      <c r="Y50" s="192"/>
      <c r="Z50" s="192"/>
      <c r="AA50" s="192"/>
      <c r="AB50" s="192"/>
    </row>
    <row r="51" spans="1:28" s="6" customFormat="1" ht="18" customHeight="1" x14ac:dyDescent="0.2">
      <c r="B51" s="169" t="s">
        <v>220</v>
      </c>
      <c r="C51" s="139"/>
      <c r="D51" s="139"/>
      <c r="E51" s="174" t="s">
        <v>117</v>
      </c>
      <c r="F51" s="175" t="s">
        <v>15</v>
      </c>
      <c r="G51" s="176">
        <v>0.36</v>
      </c>
      <c r="U51" s="192"/>
      <c r="V51" s="192"/>
      <c r="W51" s="192"/>
      <c r="X51" s="192"/>
      <c r="Y51" s="192"/>
      <c r="Z51" s="192"/>
      <c r="AA51" s="192"/>
      <c r="AB51" s="192"/>
    </row>
    <row r="52" spans="1:28" s="6" customFormat="1" ht="30" customHeight="1" x14ac:dyDescent="0.2">
      <c r="B52" s="262" t="s">
        <v>157</v>
      </c>
      <c r="C52" s="263"/>
      <c r="D52" s="264"/>
      <c r="E52" s="20" t="s">
        <v>36</v>
      </c>
      <c r="F52" s="53" t="s">
        <v>15</v>
      </c>
      <c r="G52" s="54">
        <v>10.668594270594145</v>
      </c>
      <c r="U52" s="192"/>
      <c r="V52" s="192"/>
      <c r="W52" s="192"/>
      <c r="X52" s="192"/>
      <c r="Y52" s="192"/>
      <c r="Z52" s="192"/>
      <c r="AA52" s="192"/>
      <c r="AB52" s="192"/>
    </row>
    <row r="53" spans="1:28" s="173" customFormat="1" ht="30" customHeight="1" x14ac:dyDescent="0.2">
      <c r="A53" s="6"/>
      <c r="B53" s="265" t="s">
        <v>158</v>
      </c>
      <c r="C53" s="266"/>
      <c r="D53" s="267"/>
      <c r="E53" s="21" t="s">
        <v>38</v>
      </c>
      <c r="F53" s="53" t="s">
        <v>88</v>
      </c>
      <c r="G53" s="172">
        <v>1</v>
      </c>
      <c r="I53" s="6"/>
      <c r="U53" s="193"/>
      <c r="V53" s="193"/>
      <c r="W53" s="193"/>
      <c r="X53" s="193"/>
      <c r="Y53" s="193"/>
      <c r="Z53" s="193"/>
      <c r="AA53" s="193"/>
      <c r="AB53" s="193"/>
    </row>
    <row r="54" spans="1:28" s="6" customFormat="1" ht="30" customHeight="1" x14ac:dyDescent="0.2">
      <c r="B54" s="262" t="s">
        <v>159</v>
      </c>
      <c r="C54" s="263"/>
      <c r="D54" s="264"/>
      <c r="E54" s="20" t="s">
        <v>36</v>
      </c>
      <c r="F54" s="53" t="s">
        <v>15</v>
      </c>
      <c r="G54" s="55">
        <v>12.19267916639331</v>
      </c>
      <c r="U54" s="192"/>
      <c r="V54" s="192"/>
      <c r="W54" s="192"/>
      <c r="X54" s="192"/>
      <c r="Y54" s="192"/>
      <c r="Z54" s="192"/>
      <c r="AA54" s="192"/>
      <c r="AB54" s="192"/>
    </row>
    <row r="56" spans="1:28" x14ac:dyDescent="0.2">
      <c r="B56" s="180" t="s">
        <v>160</v>
      </c>
    </row>
    <row r="57" spans="1:28" ht="83.25" customHeight="1" x14ac:dyDescent="0.2">
      <c r="B57" s="268"/>
      <c r="C57" s="269"/>
      <c r="D57" s="269"/>
      <c r="E57" s="269"/>
      <c r="F57" s="269"/>
      <c r="G57" s="270"/>
    </row>
    <row r="58" spans="1:28" ht="9" customHeight="1" x14ac:dyDescent="0.2">
      <c r="B58" s="179"/>
      <c r="C58" s="179"/>
      <c r="D58" s="179"/>
      <c r="E58" s="179"/>
      <c r="F58" s="179"/>
      <c r="G58" s="179"/>
    </row>
    <row r="60" spans="1:28" x14ac:dyDescent="0.2">
      <c r="M60"/>
      <c r="N60"/>
      <c r="O60"/>
      <c r="P60"/>
      <c r="Q60"/>
      <c r="R60"/>
      <c r="S60"/>
    </row>
    <row r="61" spans="1:28" x14ac:dyDescent="0.2">
      <c r="M61"/>
      <c r="N61"/>
      <c r="O61"/>
      <c r="P61"/>
      <c r="Q61"/>
      <c r="R61"/>
      <c r="S61"/>
    </row>
    <row r="62" spans="1:28" x14ac:dyDescent="0.2">
      <c r="L62"/>
      <c r="N62" s="215"/>
      <c r="O62" s="215"/>
      <c r="P62" s="215"/>
      <c r="Q62" s="215"/>
      <c r="R62" s="215"/>
      <c r="S62" s="215"/>
    </row>
    <row r="63" spans="1:28" x14ac:dyDescent="0.2">
      <c r="L63"/>
      <c r="N63" s="215"/>
      <c r="O63" s="215"/>
      <c r="P63" s="215"/>
      <c r="Q63" s="215"/>
      <c r="R63" s="215"/>
      <c r="S63" s="215"/>
    </row>
    <row r="64" spans="1:28" x14ac:dyDescent="0.2">
      <c r="L64"/>
      <c r="N64" s="215"/>
      <c r="O64" s="215"/>
      <c r="P64" s="215"/>
      <c r="Q64" s="215"/>
      <c r="R64" s="215"/>
      <c r="S64" s="215"/>
    </row>
    <row r="65" spans="12:19" x14ac:dyDescent="0.2">
      <c r="L65"/>
      <c r="N65" s="215"/>
      <c r="O65" s="215"/>
      <c r="P65" s="215"/>
      <c r="Q65" s="215"/>
      <c r="R65" s="215"/>
      <c r="S65" s="215"/>
    </row>
    <row r="66" spans="12:19" x14ac:dyDescent="0.2">
      <c r="N66" s="179"/>
      <c r="O66" s="179"/>
      <c r="P66" s="179"/>
      <c r="Q66" s="179"/>
      <c r="R66" s="179"/>
      <c r="S66" s="179"/>
    </row>
  </sheetData>
  <sheetProtection algorithmName="SHA-512" hashValue="TI0NJ3moDjSUvkuCBXBsC14jmvgvu5OOpUwiUO/GeiXOpOSdr6OUjIzKh/sVrBBz0o8e2/AnWRsYzcyMdilttA==" saltValue="aJntFhslHzwWZ6CSRcCTMw==" spinCount="100000" sheet="1" formatCells="0" selectLockedCells="1"/>
  <dataConsolidate/>
  <mergeCells count="16">
    <mergeCell ref="D40:F40"/>
    <mergeCell ref="D35:F35"/>
    <mergeCell ref="D36:F36"/>
    <mergeCell ref="D37:F37"/>
    <mergeCell ref="D38:F38"/>
    <mergeCell ref="D39:F39"/>
    <mergeCell ref="C10:G10"/>
    <mergeCell ref="C12:G12"/>
    <mergeCell ref="C13:G13"/>
    <mergeCell ref="C15:G15"/>
    <mergeCell ref="C16:G16"/>
    <mergeCell ref="B52:D52"/>
    <mergeCell ref="B53:D53"/>
    <mergeCell ref="B54:D54"/>
    <mergeCell ref="B57:G57"/>
    <mergeCell ref="D41:F41"/>
  </mergeCells>
  <conditionalFormatting sqref="E51">
    <cfRule type="expression" dxfId="5" priority="5">
      <formula>$G$25=#REF!</formula>
    </cfRule>
  </conditionalFormatting>
  <conditionalFormatting sqref="F51 G50:G51">
    <cfRule type="expression" dxfId="4" priority="6">
      <formula>$G$25=#REF!</formula>
    </cfRule>
  </conditionalFormatting>
  <dataValidations count="2">
    <dataValidation type="list" allowBlank="1" showInputMessage="1" showErrorMessage="1" sqref="B37:B41" xr:uid="{50D45350-8832-45E5-9B65-4964006A0A76}">
      <formula1>#REF!</formula1>
    </dataValidation>
    <dataValidation type="list" allowBlank="1" showInputMessage="1" showErrorMessage="1" sqref="G50 G18 G21 G25 G28:G29" xr:uid="{D8B4A42C-9BEE-4BD0-82FA-54E0BF98E62F}">
      <formula1>#REF!</formula1>
    </dataValidation>
  </dataValidations>
  <pageMargins left="0.25" right="0.25" top="0.75" bottom="0.75" header="0.3" footer="0.3"/>
  <pageSetup paperSize="9" scale="75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Picture.8" shapeId="1367041" r:id="rId4">
          <objectPr defaultSize="0" autoPict="0" r:id="rId5">
            <anchor moveWithCells="1" sizeWithCells="1">
              <from>
                <xdr:col>1</xdr:col>
                <xdr:colOff>9525</xdr:colOff>
                <xdr:row>0</xdr:row>
                <xdr:rowOff>38100</xdr:rowOff>
              </from>
              <to>
                <xdr:col>1</xdr:col>
                <xdr:colOff>742950</xdr:colOff>
                <xdr:row>3</xdr:row>
                <xdr:rowOff>0</xdr:rowOff>
              </to>
            </anchor>
          </objectPr>
        </oleObject>
      </mc:Choice>
      <mc:Fallback>
        <oleObject progId="Word.Picture.8" shapeId="136704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0CF9B-E330-43E1-8E4C-6C80C7EFE394}">
  <sheetPr>
    <pageSetUpPr fitToPage="1"/>
  </sheetPr>
  <dimension ref="A1:AH197"/>
  <sheetViews>
    <sheetView showGridLines="0" zoomScale="85" zoomScaleNormal="85" workbookViewId="0">
      <selection activeCell="J2" sqref="J2"/>
    </sheetView>
  </sheetViews>
  <sheetFormatPr baseColWidth="10" defaultColWidth="8.85546875" defaultRowHeight="12.75" x14ac:dyDescent="0.2"/>
  <cols>
    <col min="1" max="1" width="4.5703125" style="1" customWidth="1"/>
    <col min="2" max="2" width="20" style="1" customWidth="1"/>
    <col min="3" max="3" width="16.7109375" style="1" customWidth="1"/>
    <col min="4" max="4" width="18.140625" style="1" customWidth="1"/>
    <col min="5" max="5" width="19.28515625" style="1" customWidth="1"/>
    <col min="6" max="6" width="10.85546875" style="1" bestFit="1" customWidth="1"/>
    <col min="7" max="7" width="49.140625" style="1" customWidth="1"/>
    <col min="8" max="8" width="2.5703125" style="1" customWidth="1"/>
    <col min="9" max="9" width="2.28515625" style="1" customWidth="1"/>
    <col min="10" max="10" width="9.7109375" style="1" customWidth="1"/>
    <col min="11" max="11" width="2" style="1" customWidth="1"/>
    <col min="12" max="12" width="43.7109375" style="1" bestFit="1" customWidth="1"/>
    <col min="13" max="13" width="33.5703125" style="1" bestFit="1" customWidth="1"/>
    <col min="14" max="15" width="43.7109375" style="1" bestFit="1" customWidth="1"/>
    <col min="16" max="17" width="31.85546875" style="1" bestFit="1" customWidth="1"/>
    <col min="18" max="20" width="42.5703125" style="1" bestFit="1" customWidth="1"/>
    <col min="21" max="21" width="27" style="179" bestFit="1" customWidth="1"/>
    <col min="22" max="22" width="27.5703125" style="179" bestFit="1" customWidth="1"/>
    <col min="23" max="23" width="29.42578125" style="179" bestFit="1" customWidth="1"/>
    <col min="24" max="24" width="30" style="179" bestFit="1" customWidth="1"/>
    <col min="25" max="26" width="15.5703125" style="179" bestFit="1" customWidth="1"/>
    <col min="27" max="27" width="19.5703125" style="179" bestFit="1" customWidth="1"/>
    <col min="28" max="28" width="11.85546875" style="179" bestFit="1" customWidth="1"/>
    <col min="29" max="16384" width="8.85546875" style="1"/>
  </cols>
  <sheetData>
    <row r="1" spans="2:12" ht="18.75" customHeight="1" x14ac:dyDescent="0.2">
      <c r="G1" s="181"/>
    </row>
    <row r="2" spans="2:12" ht="18.75" customHeight="1" x14ac:dyDescent="0.2">
      <c r="B2" s="2" t="s">
        <v>130</v>
      </c>
      <c r="C2" s="3"/>
      <c r="D2" s="3"/>
      <c r="E2" s="3"/>
      <c r="F2" s="3"/>
      <c r="J2" s="56"/>
      <c r="L2" s="45" t="s">
        <v>127</v>
      </c>
    </row>
    <row r="3" spans="2:12" ht="18.75" customHeight="1" x14ac:dyDescent="0.2">
      <c r="B3" s="2" t="s">
        <v>131</v>
      </c>
      <c r="C3" s="3"/>
      <c r="D3" s="3"/>
      <c r="E3" s="3"/>
      <c r="F3" s="3"/>
      <c r="J3" s="57"/>
      <c r="L3" s="45" t="s">
        <v>128</v>
      </c>
    </row>
    <row r="4" spans="2:12" ht="18.75" customHeight="1" x14ac:dyDescent="0.2">
      <c r="B4" s="2"/>
      <c r="C4" s="3"/>
      <c r="D4" s="3"/>
      <c r="E4" s="3"/>
      <c r="F4" s="3"/>
      <c r="J4" s="47"/>
      <c r="L4" s="45" t="s">
        <v>129</v>
      </c>
    </row>
    <row r="5" spans="2:12" ht="18.75" customHeight="1" x14ac:dyDescent="0.2">
      <c r="B5" s="4" t="s">
        <v>132</v>
      </c>
      <c r="C5" s="5"/>
      <c r="D5" s="5"/>
      <c r="E5" s="5"/>
      <c r="F5" s="5"/>
      <c r="G5" s="5"/>
      <c r="H5" s="6"/>
    </row>
    <row r="6" spans="2:12" ht="5.45" customHeight="1" x14ac:dyDescent="0.2">
      <c r="B6" s="6"/>
      <c r="C6" s="6"/>
      <c r="D6" s="6"/>
      <c r="E6" s="6"/>
      <c r="F6" s="6"/>
      <c r="G6" s="6"/>
      <c r="H6" s="6"/>
    </row>
    <row r="7" spans="2:12" x14ac:dyDescent="0.2">
      <c r="B7" s="7" t="s">
        <v>221</v>
      </c>
      <c r="C7" s="8"/>
      <c r="D7" s="9"/>
      <c r="E7" s="9"/>
      <c r="F7" s="9"/>
      <c r="G7" s="10" t="s">
        <v>222</v>
      </c>
      <c r="H7" s="6"/>
    </row>
    <row r="8" spans="2:12" x14ac:dyDescent="0.2">
      <c r="B8" s="11" t="s">
        <v>133</v>
      </c>
      <c r="C8" s="12"/>
      <c r="D8" s="13"/>
      <c r="E8" s="13"/>
      <c r="F8" s="13"/>
      <c r="G8" s="14"/>
      <c r="H8" s="6"/>
    </row>
    <row r="9" spans="2:12" ht="5.25" customHeight="1" x14ac:dyDescent="0.2">
      <c r="B9" s="6"/>
      <c r="C9" s="6"/>
      <c r="D9" s="6"/>
      <c r="E9" s="6"/>
      <c r="F9" s="6"/>
      <c r="G9" s="6"/>
      <c r="H9" s="6"/>
    </row>
    <row r="10" spans="2:12" ht="21" customHeight="1" x14ac:dyDescent="0.2">
      <c r="B10" s="132" t="s">
        <v>134</v>
      </c>
      <c r="C10" s="274"/>
      <c r="D10" s="275"/>
      <c r="E10" s="275"/>
      <c r="F10" s="275"/>
      <c r="G10" s="276"/>
      <c r="H10" s="6"/>
    </row>
    <row r="11" spans="2:12" ht="8.4499999999999993" customHeight="1" x14ac:dyDescent="0.2">
      <c r="B11" s="6"/>
      <c r="C11" s="6"/>
      <c r="D11" s="6"/>
      <c r="E11" s="6"/>
      <c r="F11" s="6"/>
      <c r="G11" s="6"/>
      <c r="H11" s="6"/>
    </row>
    <row r="12" spans="2:12" ht="21" customHeight="1" x14ac:dyDescent="0.2">
      <c r="B12" s="132" t="s">
        <v>135</v>
      </c>
      <c r="C12" s="274"/>
      <c r="D12" s="275"/>
      <c r="E12" s="275"/>
      <c r="F12" s="275"/>
      <c r="G12" s="276"/>
      <c r="H12" s="6"/>
    </row>
    <row r="13" spans="2:12" ht="21" customHeight="1" x14ac:dyDescent="0.2">
      <c r="B13" s="132" t="s">
        <v>136</v>
      </c>
      <c r="C13" s="274"/>
      <c r="D13" s="275"/>
      <c r="E13" s="275"/>
      <c r="F13" s="275"/>
      <c r="G13" s="276"/>
      <c r="H13" s="6"/>
    </row>
    <row r="14" spans="2:12" ht="5.45" customHeight="1" x14ac:dyDescent="0.2">
      <c r="B14" s="6"/>
      <c r="C14" s="6"/>
      <c r="D14" s="6"/>
      <c r="E14" s="6"/>
      <c r="F14" s="6"/>
      <c r="G14" s="6"/>
    </row>
    <row r="15" spans="2:12" ht="21" customHeight="1" x14ac:dyDescent="0.2">
      <c r="B15" s="132" t="s">
        <v>137</v>
      </c>
      <c r="C15" s="274"/>
      <c r="D15" s="275"/>
      <c r="E15" s="275"/>
      <c r="F15" s="275"/>
      <c r="G15" s="276"/>
      <c r="H15" s="6"/>
    </row>
    <row r="16" spans="2:12" ht="21" customHeight="1" x14ac:dyDescent="0.2">
      <c r="B16" s="132" t="s">
        <v>136</v>
      </c>
      <c r="C16" s="274"/>
      <c r="D16" s="275"/>
      <c r="E16" s="275"/>
      <c r="F16" s="275"/>
      <c r="G16" s="276"/>
      <c r="H16" s="6"/>
    </row>
    <row r="17" spans="2:28" ht="6" customHeight="1" x14ac:dyDescent="0.2"/>
    <row r="18" spans="2:28" s="6" customFormat="1" ht="21" customHeight="1" x14ac:dyDescent="0.2">
      <c r="B18" s="119" t="s">
        <v>138</v>
      </c>
      <c r="C18" s="120"/>
      <c r="D18" s="121"/>
      <c r="E18" s="121"/>
      <c r="F18" s="121"/>
      <c r="G18" s="122" t="s">
        <v>161</v>
      </c>
      <c r="U18" s="192"/>
      <c r="V18" s="192"/>
      <c r="W18" s="192"/>
      <c r="X18" s="192"/>
      <c r="Y18" s="192"/>
      <c r="Z18" s="192"/>
      <c r="AA18" s="192"/>
      <c r="AB18" s="192"/>
    </row>
    <row r="19" spans="2:28" s="6" customFormat="1" ht="5.45" customHeight="1" x14ac:dyDescent="0.2">
      <c r="U19" s="192"/>
      <c r="V19" s="192"/>
      <c r="W19" s="192"/>
      <c r="X19" s="192"/>
      <c r="Y19" s="192"/>
      <c r="Z19" s="192"/>
      <c r="AA19" s="192"/>
      <c r="AB19" s="192"/>
    </row>
    <row r="20" spans="2:28" s="6" customFormat="1" x14ac:dyDescent="0.2">
      <c r="B20" s="123" t="s">
        <v>139</v>
      </c>
      <c r="U20" s="192"/>
      <c r="V20" s="192"/>
      <c r="W20" s="192"/>
      <c r="X20" s="192"/>
      <c r="Y20" s="192"/>
      <c r="Z20" s="192"/>
      <c r="AA20" s="192"/>
      <c r="AB20" s="192"/>
    </row>
    <row r="21" spans="2:28" s="6" customFormat="1" ht="18" customHeight="1" x14ac:dyDescent="0.2">
      <c r="B21" s="178" t="s">
        <v>140</v>
      </c>
      <c r="C21" s="124"/>
      <c r="D21" s="125"/>
      <c r="E21" s="125"/>
      <c r="F21" s="125"/>
      <c r="G21" s="126" t="s">
        <v>161</v>
      </c>
      <c r="O21" s="127"/>
      <c r="U21" s="192"/>
      <c r="V21" s="192"/>
      <c r="W21" s="192"/>
      <c r="X21" s="192"/>
      <c r="Y21" s="192"/>
      <c r="Z21" s="192"/>
      <c r="AA21" s="192"/>
      <c r="AB21" s="192"/>
    </row>
    <row r="22" spans="2:28" s="6" customFormat="1" ht="18" customHeight="1" x14ac:dyDescent="0.2">
      <c r="B22" s="148" t="s">
        <v>141</v>
      </c>
      <c r="C22" s="128"/>
      <c r="D22" s="128"/>
      <c r="E22" s="129" t="s">
        <v>29</v>
      </c>
      <c r="F22" s="130" t="s">
        <v>84</v>
      </c>
      <c r="G22" s="177"/>
      <c r="U22" s="192"/>
      <c r="V22" s="192"/>
      <c r="W22" s="192"/>
      <c r="X22" s="192"/>
      <c r="Y22" s="192"/>
      <c r="Z22" s="192"/>
      <c r="AA22" s="192"/>
      <c r="AB22" s="192"/>
    </row>
    <row r="23" spans="2:28" s="6" customFormat="1" ht="7.15" customHeight="1" x14ac:dyDescent="0.2">
      <c r="F23" s="131"/>
      <c r="U23" s="192"/>
      <c r="V23" s="192"/>
      <c r="W23" s="192"/>
      <c r="X23" s="192"/>
      <c r="Y23" s="192"/>
      <c r="Z23" s="192"/>
      <c r="AA23" s="192"/>
      <c r="AB23" s="192"/>
    </row>
    <row r="24" spans="2:28" s="6" customFormat="1" x14ac:dyDescent="0.2">
      <c r="B24" s="123" t="s">
        <v>142</v>
      </c>
      <c r="F24" s="131"/>
      <c r="U24" s="192"/>
      <c r="V24" s="192"/>
      <c r="W24" s="192"/>
      <c r="X24" s="192"/>
      <c r="Y24" s="192"/>
      <c r="Z24" s="192"/>
      <c r="AA24" s="192"/>
      <c r="AB24" s="192"/>
    </row>
    <row r="25" spans="2:28" s="6" customFormat="1" ht="18" customHeight="1" x14ac:dyDescent="0.2">
      <c r="B25" s="132" t="s">
        <v>143</v>
      </c>
      <c r="C25" s="121"/>
      <c r="D25" s="121"/>
      <c r="E25" s="121"/>
      <c r="F25" s="133"/>
      <c r="G25" s="134" t="s">
        <v>161</v>
      </c>
      <c r="J25" s="135"/>
      <c r="L25" s="135"/>
      <c r="U25" s="192"/>
      <c r="V25" s="192"/>
      <c r="W25" s="192"/>
      <c r="X25" s="192"/>
      <c r="Y25" s="192"/>
      <c r="Z25" s="192"/>
      <c r="AA25" s="192"/>
      <c r="AB25" s="192"/>
    </row>
    <row r="26" spans="2:28" s="6" customFormat="1" ht="7.15" customHeight="1" x14ac:dyDescent="0.2">
      <c r="F26" s="131"/>
      <c r="U26" s="192"/>
      <c r="V26" s="192"/>
      <c r="W26" s="192"/>
      <c r="X26" s="192"/>
      <c r="Y26" s="192"/>
      <c r="Z26" s="192"/>
      <c r="AA26" s="192"/>
      <c r="AB26" s="192"/>
    </row>
    <row r="27" spans="2:28" s="6" customFormat="1" x14ac:dyDescent="0.2">
      <c r="B27" s="123" t="s">
        <v>144</v>
      </c>
      <c r="F27" s="131"/>
      <c r="U27" s="192"/>
      <c r="V27" s="192"/>
      <c r="W27" s="192"/>
      <c r="X27" s="192"/>
      <c r="Y27" s="192"/>
      <c r="Z27" s="192"/>
      <c r="AA27" s="192"/>
      <c r="AB27" s="192"/>
    </row>
    <row r="28" spans="2:28" s="6" customFormat="1" ht="18" customHeight="1" x14ac:dyDescent="0.2">
      <c r="B28" s="178" t="s">
        <v>145</v>
      </c>
      <c r="C28" s="124"/>
      <c r="D28" s="125"/>
      <c r="E28" s="125"/>
      <c r="F28" s="136"/>
      <c r="G28" s="126" t="s">
        <v>161</v>
      </c>
      <c r="U28" s="192"/>
      <c r="V28" s="192"/>
      <c r="W28" s="192"/>
      <c r="X28" s="192"/>
      <c r="Y28" s="192"/>
      <c r="Z28" s="192"/>
      <c r="AA28" s="192"/>
      <c r="AB28" s="192"/>
    </row>
    <row r="29" spans="2:28" s="6" customFormat="1" ht="18" customHeight="1" x14ac:dyDescent="0.2">
      <c r="B29" s="137" t="s">
        <v>144</v>
      </c>
      <c r="C29" s="138"/>
      <c r="D29" s="139"/>
      <c r="E29" s="140"/>
      <c r="F29" s="141"/>
      <c r="G29" s="184" t="s">
        <v>161</v>
      </c>
      <c r="O29" s="135"/>
      <c r="P29" s="135"/>
      <c r="U29" s="192"/>
      <c r="V29" s="192"/>
      <c r="W29" s="192"/>
      <c r="X29" s="192"/>
      <c r="Y29" s="192"/>
      <c r="Z29" s="192"/>
      <c r="AA29" s="192"/>
      <c r="AB29" s="192"/>
    </row>
    <row r="30" spans="2:28" s="6" customFormat="1" ht="18" customHeight="1" x14ac:dyDescent="0.2">
      <c r="B30" s="142" t="s">
        <v>146</v>
      </c>
      <c r="C30" s="143"/>
      <c r="D30" s="144"/>
      <c r="E30" s="145"/>
      <c r="F30" s="146" t="s">
        <v>82</v>
      </c>
      <c r="G30" s="188" t="e">
        <f>INDEX($L$146:$AC$187,MATCH($G$18,$L$146:$L$187,0),MATCH($G$25,$L$146:$AC$146,0))</f>
        <v>#N/A</v>
      </c>
      <c r="U30" s="192"/>
      <c r="V30" s="192"/>
      <c r="W30" s="192"/>
      <c r="X30" s="192"/>
      <c r="Y30" s="192"/>
      <c r="Z30" s="192"/>
      <c r="AA30" s="192"/>
      <c r="AB30" s="192"/>
    </row>
    <row r="31" spans="2:28" s="6" customFormat="1" ht="18" customHeight="1" x14ac:dyDescent="0.2">
      <c r="B31" s="142" t="s">
        <v>147</v>
      </c>
      <c r="C31" s="143"/>
      <c r="D31" s="144"/>
      <c r="E31" s="147"/>
      <c r="F31" s="146">
        <f>INDEX(B81:G98,MATCH($G$28,B81:B98,0),MATCH($G$81,B81:G81,0))</f>
        <v>0</v>
      </c>
      <c r="G31" s="182">
        <f>INDEX(B81:G98,MATCH($G$28,B81:B98,"0"),MATCH($F$81,B81:G81,0))</f>
        <v>0</v>
      </c>
      <c r="U31" s="192"/>
      <c r="V31" s="192"/>
      <c r="W31" s="192"/>
      <c r="X31" s="192"/>
      <c r="Y31" s="192"/>
      <c r="Z31" s="192"/>
      <c r="AA31" s="192"/>
      <c r="AB31" s="192"/>
    </row>
    <row r="32" spans="2:28" s="6" customFormat="1" ht="18" customHeight="1" x14ac:dyDescent="0.2">
      <c r="B32" s="148" t="s">
        <v>148</v>
      </c>
      <c r="C32" s="149"/>
      <c r="D32" s="128"/>
      <c r="E32" s="128"/>
      <c r="F32" s="150" t="s">
        <v>83</v>
      </c>
      <c r="G32" s="183" t="e">
        <f>INDEX(B121:F129,MATCH($G$29,B121:B129,0),MATCH($G$25,B121:F121,0))</f>
        <v>#N/A</v>
      </c>
      <c r="U32" s="192"/>
      <c r="V32" s="192"/>
      <c r="W32" s="192"/>
      <c r="X32" s="192"/>
      <c r="Y32" s="192"/>
      <c r="Z32" s="192"/>
      <c r="AA32" s="192"/>
      <c r="AB32" s="192"/>
    </row>
    <row r="33" spans="2:28" s="6" customFormat="1" ht="8.4499999999999993" customHeight="1" x14ac:dyDescent="0.2">
      <c r="U33" s="192"/>
      <c r="V33" s="192"/>
      <c r="W33" s="192"/>
      <c r="X33" s="192"/>
      <c r="Y33" s="192"/>
      <c r="Z33" s="192"/>
      <c r="AA33" s="192"/>
      <c r="AB33" s="192"/>
    </row>
    <row r="34" spans="2:28" s="6" customFormat="1" x14ac:dyDescent="0.2">
      <c r="B34" s="123" t="s">
        <v>149</v>
      </c>
      <c r="U34" s="192"/>
      <c r="V34" s="192"/>
      <c r="W34" s="192"/>
      <c r="X34" s="192"/>
      <c r="Y34" s="192"/>
      <c r="Z34" s="192"/>
      <c r="AA34" s="192"/>
      <c r="AB34" s="192"/>
    </row>
    <row r="35" spans="2:28" s="6" customFormat="1" ht="18" customHeight="1" x14ac:dyDescent="0.2">
      <c r="B35" s="151" t="s">
        <v>150</v>
      </c>
      <c r="C35" s="152" t="s">
        <v>151</v>
      </c>
      <c r="D35" s="277">
        <f>INDEX(B81:D98,MATCH($G$28,B81:B98,0),MATCH($D$81,B81:D81,0))</f>
        <v>0</v>
      </c>
      <c r="E35" s="278"/>
      <c r="F35" s="279"/>
      <c r="G35" s="152" t="s">
        <v>152</v>
      </c>
      <c r="U35" s="192"/>
      <c r="V35" s="192"/>
      <c r="W35" s="192"/>
      <c r="X35" s="192"/>
      <c r="Y35" s="192"/>
      <c r="Z35" s="192"/>
      <c r="AA35" s="192"/>
      <c r="AB35" s="192"/>
    </row>
    <row r="36" spans="2:28" s="6" customFormat="1" ht="18" customHeight="1" x14ac:dyDescent="0.2">
      <c r="B36" s="153"/>
      <c r="C36" s="154" t="s">
        <v>31</v>
      </c>
      <c r="D36" s="280">
        <f>INDEX(B81:E98,MATCH($G$28,B81:B98,0),MATCH($E$81,B81:E81,0))</f>
        <v>0</v>
      </c>
      <c r="E36" s="281"/>
      <c r="F36" s="282"/>
      <c r="G36" s="154">
        <f>D36</f>
        <v>0</v>
      </c>
      <c r="U36" s="192"/>
      <c r="V36" s="192"/>
      <c r="W36" s="192"/>
      <c r="X36" s="192"/>
      <c r="Y36" s="192"/>
      <c r="Z36" s="192"/>
      <c r="AA36" s="192"/>
      <c r="AB36" s="192"/>
    </row>
    <row r="37" spans="2:28" s="6" customFormat="1" ht="18" customHeight="1" x14ac:dyDescent="0.2">
      <c r="B37" s="155" t="s">
        <v>161</v>
      </c>
      <c r="C37" s="188" t="e">
        <f>INDEX($L$146:$W$187,MATCH($G$18,$L$146:$L$187,0),MATCH($B$37,$L$146:$W$146,0))</f>
        <v>#N/A</v>
      </c>
      <c r="D37" s="283"/>
      <c r="E37" s="284"/>
      <c r="F37" s="285"/>
      <c r="G37" s="156" t="str">
        <f>IF(D37="","",D37/C37*$C$42)</f>
        <v/>
      </c>
      <c r="U37" s="192"/>
      <c r="V37" s="192"/>
      <c r="W37" s="192"/>
      <c r="X37" s="192"/>
      <c r="Y37" s="192"/>
      <c r="Z37" s="192"/>
      <c r="AA37" s="192"/>
      <c r="AB37" s="192"/>
    </row>
    <row r="38" spans="2:28" s="6" customFormat="1" ht="18" customHeight="1" x14ac:dyDescent="0.2">
      <c r="B38" s="157" t="s">
        <v>161</v>
      </c>
      <c r="C38" s="189" t="e">
        <f>INDEX($L$146:$W$187,MATCH($G$18,$L$146:$L$187,0),MATCH($B$38,$L$146:$W$146,0))</f>
        <v>#N/A</v>
      </c>
      <c r="D38" s="286"/>
      <c r="E38" s="287"/>
      <c r="F38" s="288"/>
      <c r="G38" s="158" t="str">
        <f>IF(D38="","",D38/C38*$C$42)</f>
        <v/>
      </c>
      <c r="U38" s="192"/>
      <c r="V38" s="192"/>
      <c r="W38" s="192"/>
      <c r="X38" s="192"/>
      <c r="Y38" s="192"/>
      <c r="Z38" s="192"/>
      <c r="AA38" s="192"/>
      <c r="AB38" s="192"/>
    </row>
    <row r="39" spans="2:28" s="6" customFormat="1" ht="18" customHeight="1" x14ac:dyDescent="0.2">
      <c r="B39" s="249" t="s">
        <v>161</v>
      </c>
      <c r="C39" s="189" t="e">
        <f>INDEX($L$146:$W$187,MATCH($G$18,$L$146:$L$187,0),MATCH($B$39,$L$146:$W$146,0))</f>
        <v>#N/A</v>
      </c>
      <c r="D39" s="286"/>
      <c r="E39" s="299"/>
      <c r="F39" s="300"/>
      <c r="G39" s="158" t="str">
        <f>IF(D39="","",D39/C39*$C$42)</f>
        <v/>
      </c>
      <c r="U39" s="192"/>
      <c r="V39" s="192"/>
      <c r="W39" s="192"/>
      <c r="X39" s="192"/>
      <c r="Y39" s="192"/>
      <c r="Z39" s="192"/>
      <c r="AA39" s="192"/>
      <c r="AB39" s="192"/>
    </row>
    <row r="40" spans="2:28" s="6" customFormat="1" ht="18" customHeight="1" x14ac:dyDescent="0.2">
      <c r="B40" s="157" t="s">
        <v>161</v>
      </c>
      <c r="C40" s="189" t="e">
        <f>INDEX($L$146:$W$187,MATCH($G$18,$L$146:$L$187,0),MATCH($B$40,$L$146:$W$146,0))</f>
        <v>#N/A</v>
      </c>
      <c r="D40" s="301"/>
      <c r="E40" s="302"/>
      <c r="F40" s="303"/>
      <c r="G40" s="158" t="str">
        <f t="shared" ref="G40:G41" si="0">IF(D40="","",D40/C40*$C$42)</f>
        <v/>
      </c>
      <c r="U40" s="192"/>
      <c r="V40" s="192"/>
      <c r="W40" s="192"/>
      <c r="X40" s="192"/>
      <c r="Y40" s="192"/>
      <c r="Z40" s="192"/>
      <c r="AA40" s="192"/>
      <c r="AB40" s="192"/>
    </row>
    <row r="41" spans="2:28" s="6" customFormat="1" ht="18" customHeight="1" x14ac:dyDescent="0.2">
      <c r="B41" s="248" t="s">
        <v>161</v>
      </c>
      <c r="C41" s="190" t="e">
        <f>INDEX($L$146:$W$187,MATCH($G$18,$L$146:$L$187,0),MATCH($B$41,$L$146:$W$146,0))</f>
        <v>#N/A</v>
      </c>
      <c r="D41" s="296"/>
      <c r="E41" s="297"/>
      <c r="F41" s="298"/>
      <c r="G41" s="159" t="str">
        <f t="shared" si="0"/>
        <v/>
      </c>
      <c r="U41" s="192"/>
      <c r="V41" s="192"/>
      <c r="W41" s="192"/>
      <c r="X41" s="192"/>
      <c r="Y41" s="192"/>
      <c r="Z41" s="192"/>
      <c r="AA41" s="192"/>
      <c r="AB41" s="192"/>
    </row>
    <row r="42" spans="2:28" s="6" customFormat="1" ht="18" customHeight="1" x14ac:dyDescent="0.2">
      <c r="B42" s="216" t="s">
        <v>153</v>
      </c>
      <c r="C42" s="217">
        <f>INDEX($L$146:$AB$187,MATCH($G$18,$L$146:$L$187,0),MATCH($B$42,$L$146:$AB$146,0))</f>
        <v>0</v>
      </c>
      <c r="D42" s="218" t="s">
        <v>216</v>
      </c>
      <c r="E42" s="219"/>
      <c r="F42" s="219"/>
      <c r="G42" s="163" t="str">
        <f>IF(G37="","",AVERAGE(G37:G41))</f>
        <v/>
      </c>
      <c r="J42" s="160"/>
      <c r="U42" s="192"/>
      <c r="V42" s="192"/>
      <c r="W42" s="192"/>
      <c r="X42" s="192"/>
      <c r="Y42" s="192"/>
      <c r="Z42" s="192"/>
      <c r="AA42" s="192"/>
      <c r="AB42" s="192"/>
    </row>
    <row r="43" spans="2:28" s="6" customFormat="1" ht="13.5" customHeight="1" x14ac:dyDescent="0.2">
      <c r="U43" s="192"/>
      <c r="V43" s="192"/>
      <c r="W43" s="192"/>
      <c r="X43" s="192"/>
      <c r="Y43" s="192"/>
      <c r="Z43" s="192"/>
      <c r="AA43" s="192"/>
      <c r="AB43" s="192"/>
    </row>
    <row r="44" spans="2:28" s="6" customFormat="1" x14ac:dyDescent="0.2">
      <c r="B44" s="123" t="s">
        <v>154</v>
      </c>
      <c r="U44" s="192"/>
      <c r="V44" s="192"/>
      <c r="W44" s="192"/>
      <c r="X44" s="192"/>
      <c r="Y44" s="192"/>
      <c r="Z44" s="192"/>
      <c r="AA44" s="192"/>
      <c r="AB44" s="192"/>
    </row>
    <row r="45" spans="2:28" s="6" customFormat="1" ht="18" customHeight="1" x14ac:dyDescent="0.2">
      <c r="B45" s="132" t="s">
        <v>155</v>
      </c>
      <c r="C45" s="121"/>
      <c r="D45" s="121"/>
      <c r="E45" s="161" t="s">
        <v>32</v>
      </c>
      <c r="F45" s="162" t="s">
        <v>80</v>
      </c>
      <c r="G45" s="163" t="str">
        <f>IF(G42="","",G42*G31)</f>
        <v/>
      </c>
      <c r="U45" s="192"/>
      <c r="V45" s="192"/>
      <c r="W45" s="192"/>
      <c r="X45" s="192"/>
      <c r="Y45" s="192"/>
      <c r="Z45" s="192"/>
      <c r="AA45" s="192"/>
      <c r="AB45" s="192"/>
    </row>
    <row r="46" spans="2:28" s="6" customFormat="1" ht="7.15" customHeight="1" x14ac:dyDescent="0.2">
      <c r="U46" s="192"/>
      <c r="V46" s="192"/>
      <c r="W46" s="192"/>
      <c r="X46" s="192"/>
      <c r="Y46" s="192"/>
      <c r="Z46" s="192"/>
      <c r="AA46" s="192"/>
      <c r="AB46" s="192"/>
    </row>
    <row r="47" spans="2:28" s="6" customFormat="1" ht="6" customHeight="1" x14ac:dyDescent="0.2">
      <c r="U47" s="192"/>
      <c r="V47" s="192"/>
      <c r="W47" s="192"/>
      <c r="X47" s="192"/>
      <c r="Y47" s="192"/>
      <c r="Z47" s="192"/>
      <c r="AA47" s="192"/>
      <c r="AB47" s="192"/>
    </row>
    <row r="48" spans="2:28" s="6" customFormat="1" x14ac:dyDescent="0.2">
      <c r="B48" s="123" t="s">
        <v>156</v>
      </c>
      <c r="U48" s="192"/>
      <c r="V48" s="192"/>
      <c r="W48" s="192"/>
      <c r="X48" s="192"/>
      <c r="Y48" s="192"/>
      <c r="Z48" s="192"/>
      <c r="AA48" s="192"/>
      <c r="AB48" s="192"/>
    </row>
    <row r="49" spans="1:28" s="6" customFormat="1" ht="18" customHeight="1" x14ac:dyDescent="0.2">
      <c r="B49" s="164" t="str">
        <f>IF(G25="mit Heizung", "Potenza di riscaldamento con ACS", IF(G25="separat","Potenza di riscaldamento senza ACS",""))</f>
        <v/>
      </c>
      <c r="C49" s="165"/>
      <c r="D49" s="165"/>
      <c r="E49" s="166" t="s">
        <v>35</v>
      </c>
      <c r="F49" s="167" t="s">
        <v>15</v>
      </c>
      <c r="G49" s="168" t="str">
        <f>IF(G42="","",G42*G31*G32/G30)</f>
        <v/>
      </c>
      <c r="U49" s="192"/>
      <c r="V49" s="192"/>
      <c r="W49" s="192"/>
      <c r="X49" s="192"/>
      <c r="Y49" s="192"/>
      <c r="Z49" s="192"/>
      <c r="AA49" s="192"/>
      <c r="AB49" s="192"/>
    </row>
    <row r="50" spans="1:28" s="6" customFormat="1" ht="18" customHeight="1" x14ac:dyDescent="0.2">
      <c r="B50" s="169" t="str">
        <f>IF($G$25=$B$117,$B$133,"")</f>
        <v/>
      </c>
      <c r="C50" s="139"/>
      <c r="D50" s="139"/>
      <c r="E50" s="170"/>
      <c r="F50" s="171"/>
      <c r="G50" s="185" t="s">
        <v>178</v>
      </c>
      <c r="U50" s="192"/>
      <c r="V50" s="192"/>
      <c r="W50" s="192"/>
      <c r="X50" s="192"/>
      <c r="Y50" s="192"/>
      <c r="Z50" s="192"/>
      <c r="AA50" s="192"/>
      <c r="AB50" s="192"/>
    </row>
    <row r="51" spans="1:28" s="6" customFormat="1" ht="18" customHeight="1" x14ac:dyDescent="0.2">
      <c r="B51" s="169" t="str">
        <f>IF(G25=$B$117,$B$134,"")</f>
        <v/>
      </c>
      <c r="C51" s="139"/>
      <c r="D51" s="139"/>
      <c r="E51" s="174" t="s">
        <v>117</v>
      </c>
      <c r="F51" s="175" t="s">
        <v>15</v>
      </c>
      <c r="G51" s="176" t="str">
        <f>IF(AND($G$50=$C$116,$G$21=$B$68),$G$22*$G$116/1000,IF(AND($G$50=$C$116,$G$21=$B$67),$G$22*$G$117/1000,IF(AND($G$50=$C$116,$G$21=$B$69),$G$22*$G$118/1000,"0.0")))</f>
        <v>0.0</v>
      </c>
      <c r="U51" s="192"/>
      <c r="V51" s="192"/>
      <c r="W51" s="192"/>
      <c r="X51" s="192"/>
      <c r="Y51" s="192"/>
      <c r="Z51" s="192"/>
      <c r="AA51" s="192"/>
      <c r="AB51" s="192"/>
    </row>
    <row r="52" spans="1:28" s="6" customFormat="1" ht="30" customHeight="1" x14ac:dyDescent="0.2">
      <c r="B52" s="262" t="s">
        <v>157</v>
      </c>
      <c r="C52" s="263"/>
      <c r="D52" s="264"/>
      <c r="E52" s="20" t="s">
        <v>36</v>
      </c>
      <c r="F52" s="53" t="s">
        <v>15</v>
      </c>
      <c r="G52" s="54" t="str">
        <f>IF(G50=D103,G49+G51,G49)</f>
        <v/>
      </c>
      <c r="U52" s="192"/>
      <c r="V52" s="192"/>
      <c r="W52" s="192"/>
      <c r="X52" s="192"/>
      <c r="Y52" s="192"/>
      <c r="Z52" s="192"/>
      <c r="AA52" s="192"/>
      <c r="AB52" s="192"/>
    </row>
    <row r="53" spans="1:28" s="173" customFormat="1" ht="30" customHeight="1" x14ac:dyDescent="0.2">
      <c r="A53" s="6"/>
      <c r="B53" s="265" t="s">
        <v>158</v>
      </c>
      <c r="C53" s="266"/>
      <c r="D53" s="267"/>
      <c r="E53" s="21" t="s">
        <v>38</v>
      </c>
      <c r="F53" s="53" t="s">
        <v>88</v>
      </c>
      <c r="G53" s="172"/>
      <c r="I53" s="6"/>
      <c r="U53" s="193"/>
      <c r="V53" s="193"/>
      <c r="W53" s="193"/>
      <c r="X53" s="193"/>
      <c r="Y53" s="193"/>
      <c r="Z53" s="193"/>
      <c r="AA53" s="193"/>
      <c r="AB53" s="193"/>
    </row>
    <row r="54" spans="1:28" s="6" customFormat="1" ht="30" customHeight="1" x14ac:dyDescent="0.2">
      <c r="B54" s="262" t="s">
        <v>159</v>
      </c>
      <c r="C54" s="263"/>
      <c r="D54" s="264"/>
      <c r="E54" s="20" t="s">
        <v>36</v>
      </c>
      <c r="F54" s="53" t="s">
        <v>15</v>
      </c>
      <c r="G54" s="55" t="str">
        <f>IF(G52="","",G52*24/(22-G53))</f>
        <v/>
      </c>
      <c r="U54" s="192"/>
      <c r="V54" s="192"/>
      <c r="W54" s="192"/>
      <c r="X54" s="192"/>
      <c r="Y54" s="192"/>
      <c r="Z54" s="192"/>
      <c r="AA54" s="192"/>
      <c r="AB54" s="192"/>
    </row>
    <row r="56" spans="1:28" x14ac:dyDescent="0.2">
      <c r="B56" s="180" t="s">
        <v>160</v>
      </c>
    </row>
    <row r="57" spans="1:28" ht="83.25" customHeight="1" x14ac:dyDescent="0.2">
      <c r="B57" s="268"/>
      <c r="C57" s="269"/>
      <c r="D57" s="269"/>
      <c r="E57" s="269"/>
      <c r="F57" s="269"/>
      <c r="G57" s="270"/>
    </row>
    <row r="58" spans="1:28" ht="9" customHeight="1" x14ac:dyDescent="0.2">
      <c r="B58" s="179"/>
      <c r="C58" s="179"/>
      <c r="D58" s="179"/>
      <c r="E58" s="179"/>
      <c r="F58" s="179"/>
      <c r="G58" s="179"/>
    </row>
    <row r="59" spans="1:28" ht="7.5" customHeight="1" x14ac:dyDescent="0.2">
      <c r="B59" s="179"/>
      <c r="C59" s="179"/>
      <c r="D59" s="179"/>
      <c r="E59" s="179"/>
      <c r="F59" s="179"/>
      <c r="G59" s="179"/>
    </row>
    <row r="60" spans="1:28" hidden="1" x14ac:dyDescent="0.2">
      <c r="B60" s="179"/>
      <c r="C60" s="179"/>
      <c r="D60" s="179"/>
      <c r="E60" s="179"/>
      <c r="F60" s="179"/>
      <c r="G60" s="179"/>
    </row>
    <row r="61" spans="1:28" ht="26.25" hidden="1" x14ac:dyDescent="0.4">
      <c r="B61" s="22" t="s">
        <v>33</v>
      </c>
    </row>
    <row r="62" spans="1:28" ht="14.25" hidden="1" x14ac:dyDescent="0.2">
      <c r="B62" s="23"/>
    </row>
    <row r="63" spans="1:28" ht="15" hidden="1" x14ac:dyDescent="0.25">
      <c r="B63" s="117" t="s">
        <v>118</v>
      </c>
      <c r="C63" s="118"/>
      <c r="D63" s="118"/>
      <c r="E63" s="70"/>
      <c r="F63" s="70"/>
      <c r="G63" s="70"/>
    </row>
    <row r="64" spans="1:28" ht="14.25" hidden="1" x14ac:dyDescent="0.2">
      <c r="B64" s="23"/>
    </row>
    <row r="65" spans="2:28" s="89" customFormat="1" ht="12" hidden="1" x14ac:dyDescent="0.2">
      <c r="B65" s="89" t="s">
        <v>23</v>
      </c>
      <c r="U65" s="194"/>
      <c r="V65" s="194"/>
      <c r="W65" s="194"/>
      <c r="X65" s="194"/>
      <c r="Y65" s="194"/>
      <c r="Z65" s="194"/>
      <c r="AA65" s="194"/>
      <c r="AB65" s="194"/>
    </row>
    <row r="66" spans="2:28" s="89" customFormat="1" ht="12" hidden="1" x14ac:dyDescent="0.2">
      <c r="B66" s="86" t="s">
        <v>161</v>
      </c>
      <c r="U66" s="194"/>
      <c r="V66" s="194"/>
      <c r="W66" s="194"/>
      <c r="X66" s="194"/>
      <c r="Y66" s="194"/>
      <c r="Z66" s="194"/>
      <c r="AA66" s="194"/>
      <c r="AB66" s="194"/>
    </row>
    <row r="67" spans="2:28" s="89" customFormat="1" ht="12" hidden="1" x14ac:dyDescent="0.2">
      <c r="B67" s="87" t="s">
        <v>162</v>
      </c>
      <c r="U67" s="194"/>
      <c r="V67" s="194"/>
      <c r="W67" s="194"/>
      <c r="X67" s="194"/>
      <c r="Y67" s="194"/>
      <c r="Z67" s="194"/>
      <c r="AA67" s="194"/>
      <c r="AB67" s="194"/>
    </row>
    <row r="68" spans="2:28" s="89" customFormat="1" ht="12" hidden="1" x14ac:dyDescent="0.2">
      <c r="B68" s="87" t="s">
        <v>163</v>
      </c>
      <c r="U68" s="194"/>
      <c r="V68" s="194"/>
      <c r="W68" s="194"/>
      <c r="X68" s="194"/>
      <c r="Y68" s="194"/>
      <c r="Z68" s="194"/>
      <c r="AA68" s="194"/>
      <c r="AB68" s="194"/>
    </row>
    <row r="69" spans="2:28" s="89" customFormat="1" ht="12" hidden="1" x14ac:dyDescent="0.2">
      <c r="B69" s="87" t="s">
        <v>164</v>
      </c>
      <c r="U69" s="194"/>
      <c r="V69" s="194"/>
      <c r="W69" s="194"/>
      <c r="X69" s="194"/>
      <c r="Y69" s="194"/>
      <c r="Z69" s="194"/>
      <c r="AA69" s="194"/>
      <c r="AB69" s="194"/>
    </row>
    <row r="70" spans="2:28" s="89" customFormat="1" ht="12" hidden="1" x14ac:dyDescent="0.2">
      <c r="B70" s="87" t="s">
        <v>165</v>
      </c>
      <c r="U70" s="194"/>
      <c r="V70" s="194"/>
      <c r="W70" s="194"/>
      <c r="X70" s="194"/>
      <c r="Y70" s="194"/>
      <c r="Z70" s="194"/>
      <c r="AA70" s="194"/>
      <c r="AB70" s="194"/>
    </row>
    <row r="71" spans="2:28" s="89" customFormat="1" ht="12" hidden="1" x14ac:dyDescent="0.2">
      <c r="B71" s="87" t="s">
        <v>166</v>
      </c>
      <c r="U71" s="194"/>
      <c r="V71" s="194"/>
      <c r="W71" s="194"/>
      <c r="X71" s="194"/>
      <c r="Y71" s="194"/>
      <c r="Z71" s="194"/>
      <c r="AA71" s="194"/>
      <c r="AB71" s="194"/>
    </row>
    <row r="72" spans="2:28" s="89" customFormat="1" ht="12" hidden="1" x14ac:dyDescent="0.2">
      <c r="B72" s="87" t="s">
        <v>167</v>
      </c>
      <c r="U72" s="194"/>
      <c r="V72" s="194"/>
      <c r="W72" s="194"/>
      <c r="X72" s="194"/>
      <c r="Y72" s="194"/>
      <c r="Z72" s="194"/>
      <c r="AA72" s="194"/>
      <c r="AB72" s="194"/>
    </row>
    <row r="73" spans="2:28" s="89" customFormat="1" ht="12" hidden="1" x14ac:dyDescent="0.2">
      <c r="B73" s="87" t="s">
        <v>168</v>
      </c>
      <c r="U73" s="194"/>
      <c r="V73" s="194"/>
      <c r="W73" s="194"/>
      <c r="X73" s="194"/>
      <c r="Y73" s="194"/>
      <c r="Z73" s="194"/>
      <c r="AA73" s="194"/>
      <c r="AB73" s="194"/>
    </row>
    <row r="74" spans="2:28" s="89" customFormat="1" ht="12" hidden="1" x14ac:dyDescent="0.2">
      <c r="B74" s="87" t="s">
        <v>169</v>
      </c>
      <c r="U74" s="194"/>
      <c r="V74" s="194"/>
      <c r="W74" s="194"/>
      <c r="X74" s="194"/>
      <c r="Y74" s="194"/>
      <c r="Z74" s="194"/>
      <c r="AA74" s="194"/>
      <c r="AB74" s="194"/>
    </row>
    <row r="75" spans="2:28" s="89" customFormat="1" ht="12" hidden="1" x14ac:dyDescent="0.2">
      <c r="B75" s="87" t="s">
        <v>93</v>
      </c>
      <c r="U75" s="194"/>
      <c r="V75" s="194"/>
      <c r="W75" s="194"/>
      <c r="X75" s="194"/>
      <c r="Y75" s="194"/>
      <c r="Z75" s="194"/>
      <c r="AA75" s="194"/>
      <c r="AB75" s="194"/>
    </row>
    <row r="76" spans="2:28" s="89" customFormat="1" ht="12" hidden="1" x14ac:dyDescent="0.2">
      <c r="B76" s="87" t="s">
        <v>170</v>
      </c>
      <c r="U76" s="194"/>
      <c r="V76" s="194"/>
      <c r="W76" s="194"/>
      <c r="X76" s="194"/>
      <c r="Y76" s="194"/>
      <c r="Z76" s="194"/>
      <c r="AA76" s="194"/>
      <c r="AB76" s="194"/>
    </row>
    <row r="77" spans="2:28" s="89" customFormat="1" ht="12" hidden="1" x14ac:dyDescent="0.2">
      <c r="B77" s="88" t="s">
        <v>171</v>
      </c>
      <c r="U77" s="194"/>
      <c r="V77" s="194"/>
      <c r="W77" s="194"/>
      <c r="X77" s="194"/>
      <c r="Y77" s="194"/>
      <c r="Z77" s="194"/>
      <c r="AA77" s="194"/>
      <c r="AB77" s="194"/>
    </row>
    <row r="78" spans="2:28" s="89" customFormat="1" ht="12" hidden="1" x14ac:dyDescent="0.2">
      <c r="B78" s="90"/>
      <c r="U78" s="194"/>
      <c r="V78" s="194"/>
      <c r="W78" s="194"/>
      <c r="X78" s="194"/>
      <c r="Y78" s="194"/>
      <c r="Z78" s="194"/>
      <c r="AA78" s="194"/>
      <c r="AB78" s="194"/>
    </row>
    <row r="79" spans="2:28" s="89" customFormat="1" ht="12" hidden="1" x14ac:dyDescent="0.2">
      <c r="U79" s="194"/>
      <c r="V79" s="194"/>
      <c r="W79" s="194"/>
      <c r="X79" s="194"/>
      <c r="Y79" s="194"/>
      <c r="Z79" s="194"/>
      <c r="AA79" s="194"/>
      <c r="AB79" s="194"/>
    </row>
    <row r="80" spans="2:28" s="89" customFormat="1" ht="12" hidden="1" x14ac:dyDescent="0.2">
      <c r="U80" s="194"/>
      <c r="V80" s="194"/>
      <c r="W80" s="194"/>
      <c r="X80" s="194"/>
      <c r="Y80" s="194"/>
      <c r="Z80" s="194"/>
      <c r="AA80" s="194"/>
      <c r="AB80" s="194"/>
    </row>
    <row r="81" spans="2:28" s="89" customFormat="1" ht="12" hidden="1" x14ac:dyDescent="0.2">
      <c r="B81" s="91" t="s">
        <v>72</v>
      </c>
      <c r="C81" s="91"/>
      <c r="D81" s="91" t="s">
        <v>73</v>
      </c>
      <c r="E81" s="91" t="s">
        <v>97</v>
      </c>
      <c r="F81" s="91" t="s">
        <v>85</v>
      </c>
      <c r="G81" s="91" t="s">
        <v>98</v>
      </c>
      <c r="U81" s="194"/>
      <c r="V81" s="194"/>
      <c r="W81" s="194"/>
      <c r="X81" s="194"/>
      <c r="Y81" s="194"/>
      <c r="Z81" s="194"/>
      <c r="AA81" s="194"/>
      <c r="AB81" s="194"/>
    </row>
    <row r="82" spans="2:28" s="89" customFormat="1" ht="12" hidden="1" x14ac:dyDescent="0.2">
      <c r="B82" s="113" t="str">
        <f>B66</f>
        <v>Da compilare</v>
      </c>
      <c r="C82" s="92"/>
      <c r="D82" s="93"/>
      <c r="E82" s="93"/>
      <c r="F82" s="94"/>
      <c r="G82" s="92"/>
      <c r="L82" s="89" t="str">
        <f>B83</f>
        <v>Olio combustibile in litri</v>
      </c>
      <c r="M82" s="89" t="str">
        <f>B84</f>
        <v>Olio combustibile in kg</v>
      </c>
      <c r="N82" s="89" t="str">
        <f>B85</f>
        <v>Gas in m3</v>
      </c>
      <c r="O82" s="89" t="str">
        <f>B86</f>
        <v>Gas in kWh</v>
      </c>
      <c r="P82" s="89" t="str">
        <f>B87</f>
        <v>Tronchi di legno (legno di conifere) in Stero</v>
      </c>
      <c r="Q82" s="89" t="str">
        <f>B88</f>
        <v>Tronchi di legno (faggio/rovere) in Stero</v>
      </c>
      <c r="R82" s="89" t="str">
        <f>B89</f>
        <v>Tronchi di legno (legno duro 70%, legno tenero 30%) in Stero</v>
      </c>
      <c r="S82" s="89" t="str">
        <f>B90</f>
        <v>Tronchi di legno (legno duro 50%, legno tenero 50%) in Stero</v>
      </c>
      <c r="T82" s="89" t="str">
        <f>B91</f>
        <v>Tronchi di legno (legno duro 30%, legno tenero 70%) in Stero</v>
      </c>
      <c r="U82" s="194" t="str">
        <f>B92</f>
        <v>Cippato (legno di conifere) in kg</v>
      </c>
      <c r="V82" s="194" t="str">
        <f>B93</f>
        <v>Cippato (legno di conifere) in m3</v>
      </c>
      <c r="W82" s="194" t="str">
        <f>B94</f>
        <v>Cippato (faggio/rovere) in kg</v>
      </c>
      <c r="X82" s="194" t="str">
        <f>B95</f>
        <v>Cippato (faggio/rovere) in m3</v>
      </c>
      <c r="Y82" s="194" t="str">
        <f>B96</f>
        <v>Pellets in kg</v>
      </c>
      <c r="Z82" s="194" t="str">
        <f>B97</f>
        <v>Pellets in m3</v>
      </c>
      <c r="AA82" s="194" t="str">
        <f>B98</f>
        <v>Fabbisogno elettrico in kWh</v>
      </c>
      <c r="AB82" s="194"/>
    </row>
    <row r="83" spans="2:28" s="89" customFormat="1" ht="12" hidden="1" x14ac:dyDescent="0.2">
      <c r="B83" s="95" t="s">
        <v>172</v>
      </c>
      <c r="C83" s="96"/>
      <c r="D83" s="87" t="s">
        <v>174</v>
      </c>
      <c r="E83" s="87" t="s">
        <v>175</v>
      </c>
      <c r="F83" s="97">
        <v>9.91</v>
      </c>
      <c r="G83" s="96" t="s">
        <v>176</v>
      </c>
      <c r="J83" s="98"/>
      <c r="K83" s="99"/>
      <c r="L83" s="89" t="str">
        <f>$B$122</f>
        <v>Caldaia a gasolio/gas vecchio modello</v>
      </c>
      <c r="M83" s="89" t="str">
        <f>$B$122</f>
        <v>Caldaia a gasolio/gas vecchio modello</v>
      </c>
      <c r="N83" s="89" t="str">
        <f>$B$122</f>
        <v>Caldaia a gasolio/gas vecchio modello</v>
      </c>
      <c r="O83" s="89" t="str">
        <f>$B$122</f>
        <v>Caldaia a gasolio/gas vecchio modello</v>
      </c>
      <c r="P83" s="89" t="str">
        <f>$B$124</f>
        <v>Caldaia a legna vecchio modello</v>
      </c>
      <c r="Q83" s="89" t="str">
        <f>$B$124</f>
        <v>Caldaia a legna vecchio modello</v>
      </c>
      <c r="R83" s="89" t="str">
        <f>$B$124</f>
        <v>Caldaia a legna vecchio modello</v>
      </c>
      <c r="S83" s="89" t="str">
        <f>$B$124</f>
        <v>Caldaia a legna vecchio modello</v>
      </c>
      <c r="T83" s="89" t="str">
        <f>$B$124</f>
        <v>Caldaia a legna vecchio modello</v>
      </c>
      <c r="U83" s="194" t="str">
        <f>$B$126</f>
        <v>Stufa a legna (trucioli)</v>
      </c>
      <c r="V83" s="194" t="str">
        <f>$B$126</f>
        <v>Stufa a legna (trucioli)</v>
      </c>
      <c r="W83" s="194" t="str">
        <f>$B$126</f>
        <v>Stufa a legna (trucioli)</v>
      </c>
      <c r="X83" s="194" t="str">
        <f>$B$126</f>
        <v>Stufa a legna (trucioli)</v>
      </c>
      <c r="Y83" s="194" t="str">
        <f>B127</f>
        <v>Stufa a pellet</v>
      </c>
      <c r="Z83" s="194" t="str">
        <f>B127</f>
        <v>Stufa a pellet</v>
      </c>
      <c r="AA83" s="194" t="str">
        <f>B128</f>
        <v>Riscaldamento elettrico</v>
      </c>
      <c r="AB83" s="194"/>
    </row>
    <row r="84" spans="2:28" s="89" customFormat="1" ht="12" hidden="1" x14ac:dyDescent="0.2">
      <c r="B84" s="95" t="s">
        <v>173</v>
      </c>
      <c r="C84" s="96"/>
      <c r="D84" s="87" t="s">
        <v>174</v>
      </c>
      <c r="E84" s="87" t="s">
        <v>78</v>
      </c>
      <c r="F84" s="97">
        <v>11.86</v>
      </c>
      <c r="G84" s="96" t="s">
        <v>86</v>
      </c>
      <c r="J84" s="98"/>
      <c r="K84" s="99"/>
      <c r="L84" s="89" t="str">
        <f>$B$123</f>
        <v>Caldaia a gasolio/gas nuovo modello a condensazione</v>
      </c>
      <c r="M84" s="89" t="str">
        <f>$B$123</f>
        <v>Caldaia a gasolio/gas nuovo modello a condensazione</v>
      </c>
      <c r="N84" s="89" t="str">
        <f>$B$123</f>
        <v>Caldaia a gasolio/gas nuovo modello a condensazione</v>
      </c>
      <c r="O84" s="89" t="str">
        <f>$B$123</f>
        <v>Caldaia a gasolio/gas nuovo modello a condensazione</v>
      </c>
      <c r="P84" s="89" t="str">
        <f>$B$125</f>
        <v>Caldaia a legna nuovo modello</v>
      </c>
      <c r="Q84" s="89" t="str">
        <f>$B$125</f>
        <v>Caldaia a legna nuovo modello</v>
      </c>
      <c r="R84" s="89" t="str">
        <f>$B$125</f>
        <v>Caldaia a legna nuovo modello</v>
      </c>
      <c r="S84" s="89" t="str">
        <f>$B$125</f>
        <v>Caldaia a legna nuovo modello</v>
      </c>
      <c r="T84" s="89" t="str">
        <f>$B$125</f>
        <v>Caldaia a legna nuovo modello</v>
      </c>
      <c r="U84" s="195" t="s">
        <v>96</v>
      </c>
      <c r="V84" s="195" t="s">
        <v>96</v>
      </c>
      <c r="W84" s="195" t="s">
        <v>96</v>
      </c>
      <c r="X84" s="195" t="s">
        <v>96</v>
      </c>
      <c r="Y84" s="195" t="s">
        <v>96</v>
      </c>
      <c r="Z84" s="195" t="s">
        <v>96</v>
      </c>
      <c r="AA84" s="194" t="str">
        <f>B129</f>
        <v>Stufe ad accumulo singolo</v>
      </c>
      <c r="AB84" s="194"/>
    </row>
    <row r="85" spans="2:28" s="89" customFormat="1" ht="14.25" hidden="1" x14ac:dyDescent="0.2">
      <c r="B85" s="95" t="s">
        <v>115</v>
      </c>
      <c r="C85" s="96"/>
      <c r="D85" s="87" t="s">
        <v>77</v>
      </c>
      <c r="E85" s="87" t="s">
        <v>79</v>
      </c>
      <c r="F85" s="101">
        <v>10.039999999999999</v>
      </c>
      <c r="G85" s="102" t="s">
        <v>198</v>
      </c>
      <c r="J85" s="98"/>
      <c r="K85" s="99"/>
      <c r="U85" s="194"/>
      <c r="V85" s="194"/>
      <c r="W85" s="194"/>
      <c r="X85" s="194"/>
      <c r="Y85" s="194"/>
      <c r="Z85" s="194"/>
      <c r="AA85" s="194"/>
      <c r="AB85" s="194"/>
    </row>
    <row r="86" spans="2:28" s="89" customFormat="1" ht="12" hidden="1" x14ac:dyDescent="0.2">
      <c r="B86" s="95" t="s">
        <v>75</v>
      </c>
      <c r="C86" s="96"/>
      <c r="D86" s="87" t="s">
        <v>77</v>
      </c>
      <c r="E86" s="87" t="s">
        <v>80</v>
      </c>
      <c r="F86" s="101">
        <v>1</v>
      </c>
      <c r="G86" s="102" t="s">
        <v>87</v>
      </c>
      <c r="J86" s="98"/>
      <c r="K86" s="99"/>
      <c r="L86" s="89" t="s">
        <v>99</v>
      </c>
      <c r="U86" s="194"/>
      <c r="V86" s="194"/>
      <c r="W86" s="194"/>
      <c r="X86" s="194"/>
      <c r="Y86" s="194"/>
      <c r="Z86" s="194"/>
      <c r="AA86" s="194"/>
      <c r="AB86" s="194"/>
    </row>
    <row r="87" spans="2:28" s="89" customFormat="1" ht="12" hidden="1" x14ac:dyDescent="0.2">
      <c r="B87" s="95" t="s">
        <v>185</v>
      </c>
      <c r="C87" s="96"/>
      <c r="D87" s="95" t="s">
        <v>191</v>
      </c>
      <c r="E87" s="87" t="s">
        <v>184</v>
      </c>
      <c r="F87" s="101">
        <v>1538.4615384615386</v>
      </c>
      <c r="G87" s="102" t="s">
        <v>183</v>
      </c>
      <c r="J87" s="98"/>
      <c r="K87" s="99"/>
      <c r="L87" s="112" t="str">
        <f>B66</f>
        <v>Da compilare</v>
      </c>
      <c r="U87" s="194"/>
      <c r="V87" s="194"/>
      <c r="W87" s="194"/>
      <c r="X87" s="194"/>
      <c r="Y87" s="194"/>
      <c r="Z87" s="194"/>
      <c r="AA87" s="194"/>
      <c r="AB87" s="194"/>
    </row>
    <row r="88" spans="2:28" s="89" customFormat="1" ht="12" hidden="1" x14ac:dyDescent="0.2">
      <c r="B88" s="95" t="s">
        <v>186</v>
      </c>
      <c r="C88" s="96"/>
      <c r="D88" s="95" t="s">
        <v>192</v>
      </c>
      <c r="E88" s="87" t="s">
        <v>184</v>
      </c>
      <c r="F88" s="103">
        <v>2000</v>
      </c>
      <c r="G88" s="102" t="s">
        <v>183</v>
      </c>
      <c r="J88" s="98"/>
      <c r="K88" s="99"/>
      <c r="L88" s="104" t="str">
        <f>IF($G$28=L82,L83,IF($G$28=M82,M83,IF($G$28=N82,N83,IF($G$28=O82,O83,IF($G$28=P82,P83,IF($G$28=Q82,Q83,IF($G$28=R82,R83,IF($G$28=S82,S83,IF($G$28=T82,T83,IF($G$28=U82,U83,IF($G$28=V82,V83,IF($G$28=W82,W83,IF($G$28=X82,X83,IF($G$28=Y82,Y83,IF($G$28=Z82,Z83,IF($G$28=AA82,AA83,""))))))))))))))))</f>
        <v/>
      </c>
      <c r="U88" s="194"/>
      <c r="V88" s="194"/>
      <c r="W88" s="194"/>
      <c r="X88" s="194"/>
      <c r="Y88" s="194"/>
      <c r="Z88" s="194"/>
      <c r="AA88" s="194"/>
      <c r="AB88" s="194"/>
    </row>
    <row r="89" spans="2:28" s="89" customFormat="1" ht="12" hidden="1" x14ac:dyDescent="0.2">
      <c r="B89" s="95" t="s">
        <v>187</v>
      </c>
      <c r="C89" s="96"/>
      <c r="D89" s="95" t="s">
        <v>193</v>
      </c>
      <c r="E89" s="87" t="s">
        <v>184</v>
      </c>
      <c r="F89" s="103">
        <f>0.7*F88+0.3*F87</f>
        <v>1861.5384615384614</v>
      </c>
      <c r="G89" s="102" t="s">
        <v>183</v>
      </c>
      <c r="J89" s="98"/>
      <c r="K89" s="99"/>
      <c r="L89" s="104" t="str">
        <f>IF($G$28=L82,L84,IF($G$28=M82,M84,IF($G$28=N82,N84,IF($G$28=O82,O84,IF($G$28=P82,P84,IF($G$28=Q82,Q84,IF($G$28=R82,R84,IF($G$28=S82,S84,IF($G$28=T82,T84,IF($G$28=U82,U84,IF($G$28=V82,V84,IF($G$28=W82,W84,IF($G$28=X82,X84,IF($G$28=Y82,Y84,IF($G$28=Z82,Z84,IF($G$28=AA82,AA84,""))))))))))))))))</f>
        <v/>
      </c>
      <c r="U89" s="194"/>
      <c r="V89" s="194"/>
      <c r="W89" s="194"/>
      <c r="X89" s="194"/>
      <c r="Y89" s="194"/>
      <c r="Z89" s="194"/>
      <c r="AA89" s="194"/>
      <c r="AB89" s="194"/>
    </row>
    <row r="90" spans="2:28" s="89" customFormat="1" ht="12" hidden="1" x14ac:dyDescent="0.2">
      <c r="B90" s="95" t="s">
        <v>189</v>
      </c>
      <c r="C90" s="96"/>
      <c r="D90" s="95" t="s">
        <v>194</v>
      </c>
      <c r="E90" s="87" t="s">
        <v>184</v>
      </c>
      <c r="F90" s="103">
        <f>0.5*F88+0.5*F87</f>
        <v>1769.2307692307693</v>
      </c>
      <c r="G90" s="102" t="s">
        <v>183</v>
      </c>
      <c r="J90" s="98"/>
      <c r="K90" s="99"/>
      <c r="L90" s="104"/>
      <c r="U90" s="194"/>
      <c r="V90" s="194"/>
      <c r="W90" s="194"/>
      <c r="X90" s="194"/>
      <c r="Y90" s="194"/>
      <c r="Z90" s="194"/>
      <c r="AA90" s="194"/>
      <c r="AB90" s="194"/>
    </row>
    <row r="91" spans="2:28" s="89" customFormat="1" ht="12" hidden="1" x14ac:dyDescent="0.2">
      <c r="B91" s="95" t="s">
        <v>188</v>
      </c>
      <c r="C91" s="96"/>
      <c r="D91" s="95" t="s">
        <v>195</v>
      </c>
      <c r="E91" s="87" t="s">
        <v>184</v>
      </c>
      <c r="F91" s="103">
        <f>0.3*F88+0.7*F87</f>
        <v>1676.9230769230769</v>
      </c>
      <c r="G91" s="102" t="s">
        <v>183</v>
      </c>
      <c r="J91" s="98"/>
      <c r="K91" s="99"/>
      <c r="L91" s="104"/>
      <c r="U91" s="194"/>
      <c r="V91" s="194"/>
      <c r="W91" s="194"/>
      <c r="X91" s="194"/>
      <c r="Y91" s="194"/>
      <c r="Z91" s="194"/>
      <c r="AA91" s="194"/>
      <c r="AB91" s="194"/>
    </row>
    <row r="92" spans="2:28" s="89" customFormat="1" ht="12" hidden="1" x14ac:dyDescent="0.2">
      <c r="B92" s="95" t="s">
        <v>181</v>
      </c>
      <c r="C92" s="96"/>
      <c r="D92" s="95" t="s">
        <v>196</v>
      </c>
      <c r="E92" s="87" t="s">
        <v>78</v>
      </c>
      <c r="F92" s="103">
        <v>5.38</v>
      </c>
      <c r="G92" s="102" t="s">
        <v>86</v>
      </c>
      <c r="H92" s="105"/>
      <c r="J92" s="98"/>
      <c r="K92" s="99"/>
      <c r="L92" s="104"/>
      <c r="U92" s="194"/>
      <c r="V92" s="194"/>
      <c r="W92" s="194"/>
      <c r="X92" s="194"/>
      <c r="Y92" s="194"/>
      <c r="Z92" s="194"/>
      <c r="AA92" s="194"/>
      <c r="AB92" s="194"/>
    </row>
    <row r="93" spans="2:28" s="89" customFormat="1" ht="14.25" hidden="1" x14ac:dyDescent="0.2">
      <c r="B93" s="95" t="s">
        <v>199</v>
      </c>
      <c r="C93" s="96"/>
      <c r="D93" s="95" t="s">
        <v>196</v>
      </c>
      <c r="E93" s="87" t="s">
        <v>79</v>
      </c>
      <c r="F93" s="103">
        <v>885.95575221238903</v>
      </c>
      <c r="G93" s="102" t="s">
        <v>198</v>
      </c>
      <c r="J93" s="98"/>
      <c r="K93" s="99"/>
      <c r="L93" s="106"/>
      <c r="U93" s="194"/>
      <c r="V93" s="194"/>
      <c r="W93" s="194"/>
      <c r="X93" s="194"/>
      <c r="Y93" s="194"/>
      <c r="Z93" s="194"/>
      <c r="AA93" s="194"/>
      <c r="AB93" s="194"/>
    </row>
    <row r="94" spans="2:28" s="89" customFormat="1" ht="12" hidden="1" x14ac:dyDescent="0.2">
      <c r="B94" s="95" t="s">
        <v>182</v>
      </c>
      <c r="C94" s="96"/>
      <c r="D94" s="95" t="s">
        <v>197</v>
      </c>
      <c r="E94" s="87" t="s">
        <v>78</v>
      </c>
      <c r="F94" s="103">
        <v>5.03</v>
      </c>
      <c r="G94" s="102" t="s">
        <v>86</v>
      </c>
      <c r="J94" s="98"/>
      <c r="K94" s="99"/>
      <c r="U94" s="194"/>
      <c r="V94" s="194"/>
      <c r="W94" s="194"/>
      <c r="X94" s="194"/>
      <c r="Y94" s="194"/>
      <c r="Z94" s="194"/>
      <c r="AA94" s="194"/>
      <c r="AB94" s="194"/>
    </row>
    <row r="95" spans="2:28" s="89" customFormat="1" ht="14.25" hidden="1" x14ac:dyDescent="0.2">
      <c r="B95" s="95" t="s">
        <v>200</v>
      </c>
      <c r="C95" s="96"/>
      <c r="D95" s="95" t="s">
        <v>197</v>
      </c>
      <c r="E95" s="87" t="s">
        <v>79</v>
      </c>
      <c r="F95" s="103">
        <v>1149.4252873563219</v>
      </c>
      <c r="G95" s="102" t="s">
        <v>198</v>
      </c>
      <c r="U95" s="194"/>
      <c r="V95" s="194"/>
      <c r="W95" s="194"/>
      <c r="X95" s="194"/>
      <c r="Y95" s="194"/>
      <c r="Z95" s="194"/>
      <c r="AA95" s="194"/>
      <c r="AB95" s="194"/>
    </row>
    <row r="96" spans="2:28" s="89" customFormat="1" ht="12" hidden="1" x14ac:dyDescent="0.2">
      <c r="B96" s="95" t="s">
        <v>76</v>
      </c>
      <c r="C96" s="96"/>
      <c r="D96" s="87" t="s">
        <v>66</v>
      </c>
      <c r="E96" s="87" t="s">
        <v>78</v>
      </c>
      <c r="F96" s="103">
        <v>5</v>
      </c>
      <c r="G96" s="102" t="s">
        <v>86</v>
      </c>
      <c r="H96" s="107"/>
      <c r="U96" s="194"/>
      <c r="V96" s="194"/>
      <c r="W96" s="194"/>
      <c r="X96" s="194"/>
      <c r="Y96" s="194"/>
      <c r="Z96" s="194"/>
      <c r="AA96" s="194"/>
      <c r="AB96" s="194"/>
    </row>
    <row r="97" spans="2:28" s="89" customFormat="1" ht="14.25" hidden="1" x14ac:dyDescent="0.2">
      <c r="B97" s="95" t="s">
        <v>116</v>
      </c>
      <c r="C97" s="96"/>
      <c r="D97" s="87" t="s">
        <v>66</v>
      </c>
      <c r="E97" s="87" t="s">
        <v>79</v>
      </c>
      <c r="F97" s="101">
        <v>3250</v>
      </c>
      <c r="G97" s="102" t="s">
        <v>198</v>
      </c>
      <c r="H97" s="107"/>
      <c r="L97" s="100"/>
      <c r="U97" s="194"/>
      <c r="V97" s="194"/>
      <c r="W97" s="194"/>
      <c r="X97" s="194"/>
      <c r="Y97" s="194"/>
      <c r="Z97" s="194"/>
      <c r="AA97" s="194"/>
      <c r="AB97" s="194"/>
    </row>
    <row r="98" spans="2:28" s="89" customFormat="1" ht="12" hidden="1" x14ac:dyDescent="0.2">
      <c r="B98" s="108" t="s">
        <v>180</v>
      </c>
      <c r="C98" s="109"/>
      <c r="D98" s="88" t="s">
        <v>190</v>
      </c>
      <c r="E98" s="88" t="s">
        <v>80</v>
      </c>
      <c r="F98" s="110">
        <v>1</v>
      </c>
      <c r="G98" s="111" t="s">
        <v>87</v>
      </c>
      <c r="U98" s="194"/>
      <c r="V98" s="194"/>
      <c r="W98" s="194"/>
      <c r="X98" s="194"/>
      <c r="Y98" s="194"/>
      <c r="Z98" s="194"/>
      <c r="AA98" s="194"/>
      <c r="AB98" s="194"/>
    </row>
    <row r="99" spans="2:28" s="89" customFormat="1" ht="12" hidden="1" x14ac:dyDescent="0.2">
      <c r="U99" s="194"/>
      <c r="V99" s="194"/>
      <c r="W99" s="194"/>
      <c r="X99" s="194"/>
      <c r="Y99" s="194"/>
      <c r="Z99" s="194"/>
      <c r="AA99" s="194"/>
      <c r="AB99" s="194"/>
    </row>
    <row r="100" spans="2:28" s="89" customFormat="1" ht="12" hidden="1" x14ac:dyDescent="0.2">
      <c r="U100" s="194"/>
      <c r="V100" s="194"/>
      <c r="W100" s="194"/>
      <c r="X100" s="194"/>
      <c r="Y100" s="194"/>
      <c r="Z100" s="194"/>
      <c r="AA100" s="194"/>
      <c r="AB100" s="194"/>
    </row>
    <row r="101" spans="2:28" s="89" customFormat="1" ht="12" hidden="1" x14ac:dyDescent="0.2">
      <c r="B101" s="89" t="s">
        <v>30</v>
      </c>
      <c r="D101" s="89" t="s">
        <v>119</v>
      </c>
      <c r="U101" s="194"/>
      <c r="V101" s="194"/>
      <c r="W101" s="194"/>
      <c r="X101" s="194"/>
      <c r="Y101" s="194"/>
      <c r="Z101" s="194"/>
      <c r="AA101" s="194"/>
      <c r="AB101" s="194"/>
    </row>
    <row r="102" spans="2:28" s="89" customFormat="1" hidden="1" x14ac:dyDescent="0.2">
      <c r="B102" s="112" t="str">
        <f>B66</f>
        <v>Da compilare</v>
      </c>
      <c r="D102" s="114" t="str">
        <f>IF($G$25=$B$117,C115,"")</f>
        <v/>
      </c>
      <c r="U102" s="194"/>
      <c r="V102" s="194"/>
      <c r="W102" s="194"/>
      <c r="X102" s="194"/>
      <c r="Y102" s="194"/>
      <c r="Z102" s="194"/>
      <c r="AA102" s="194"/>
      <c r="AB102" s="194"/>
    </row>
    <row r="103" spans="2:28" s="89" customFormat="1" hidden="1" x14ac:dyDescent="0.2">
      <c r="B103" s="256">
        <v>2015</v>
      </c>
      <c r="D103" s="186" t="str">
        <f>IF($G$25=$B$117,C116,"")</f>
        <v/>
      </c>
      <c r="E103" s="105"/>
      <c r="F103" s="105"/>
      <c r="U103" s="194"/>
      <c r="V103" s="194"/>
      <c r="W103" s="194"/>
      <c r="X103" s="194"/>
      <c r="Y103" s="194"/>
      <c r="Z103" s="194"/>
      <c r="AA103" s="194"/>
      <c r="AB103" s="194"/>
    </row>
    <row r="104" spans="2:28" s="89" customFormat="1" hidden="1" x14ac:dyDescent="0.2">
      <c r="B104" s="256">
        <v>2016</v>
      </c>
      <c r="D104" s="187" t="str">
        <f t="shared" ref="D104" si="1">IF($G$25=$B$117,C117,"")</f>
        <v/>
      </c>
      <c r="E104" s="105"/>
      <c r="F104" s="105"/>
      <c r="J104" s="107"/>
      <c r="U104" s="194"/>
      <c r="V104" s="194"/>
      <c r="W104" s="194"/>
      <c r="X104" s="194"/>
      <c r="Y104" s="194"/>
      <c r="Z104" s="194"/>
      <c r="AA104" s="194"/>
      <c r="AB104" s="194"/>
    </row>
    <row r="105" spans="2:28" s="89" customFormat="1" ht="12" hidden="1" x14ac:dyDescent="0.2">
      <c r="B105" s="256">
        <v>2017</v>
      </c>
      <c r="E105" s="105"/>
      <c r="F105" s="105"/>
      <c r="J105" s="107"/>
      <c r="U105" s="194"/>
      <c r="V105" s="194"/>
      <c r="W105" s="194"/>
      <c r="X105" s="194"/>
      <c r="Y105" s="194"/>
      <c r="Z105" s="194"/>
      <c r="AA105" s="194"/>
      <c r="AB105" s="194"/>
    </row>
    <row r="106" spans="2:28" s="89" customFormat="1" ht="12" hidden="1" x14ac:dyDescent="0.2">
      <c r="B106" s="256">
        <v>2018</v>
      </c>
      <c r="E106" s="105"/>
      <c r="F106" s="105"/>
      <c r="J106" s="107"/>
      <c r="U106" s="194"/>
      <c r="V106" s="194"/>
      <c r="W106" s="194"/>
      <c r="X106" s="194"/>
      <c r="Y106" s="194"/>
      <c r="Z106" s="194"/>
      <c r="AA106" s="194"/>
      <c r="AB106" s="194"/>
    </row>
    <row r="107" spans="2:28" s="89" customFormat="1" ht="12" hidden="1" x14ac:dyDescent="0.2">
      <c r="B107" s="256">
        <v>2019</v>
      </c>
      <c r="E107" s="105"/>
      <c r="F107" s="105"/>
      <c r="J107" s="107"/>
      <c r="U107" s="194"/>
      <c r="V107" s="194"/>
      <c r="W107" s="194"/>
      <c r="X107" s="194"/>
      <c r="Y107" s="194"/>
      <c r="Z107" s="194"/>
      <c r="AA107" s="194"/>
      <c r="AB107" s="194"/>
    </row>
    <row r="108" spans="2:28" s="89" customFormat="1" ht="12" hidden="1" x14ac:dyDescent="0.2">
      <c r="B108" s="256">
        <v>2020</v>
      </c>
      <c r="E108" s="105"/>
      <c r="F108" s="105"/>
      <c r="J108" s="107"/>
      <c r="U108" s="194"/>
      <c r="V108" s="194"/>
      <c r="W108" s="194"/>
      <c r="X108" s="194"/>
      <c r="Y108" s="194"/>
      <c r="Z108" s="194"/>
      <c r="AA108" s="194"/>
      <c r="AB108" s="194"/>
    </row>
    <row r="109" spans="2:28" s="89" customFormat="1" ht="12" hidden="1" x14ac:dyDescent="0.2">
      <c r="B109" s="256">
        <v>2021</v>
      </c>
      <c r="E109" s="105"/>
      <c r="F109" s="105"/>
      <c r="J109" s="107"/>
      <c r="U109" s="194"/>
      <c r="V109" s="194"/>
      <c r="W109" s="194"/>
      <c r="X109" s="194"/>
      <c r="Y109" s="194"/>
      <c r="Z109" s="194"/>
      <c r="AA109" s="194"/>
      <c r="AB109" s="194"/>
    </row>
    <row r="110" spans="2:28" s="89" customFormat="1" ht="12" hidden="1" x14ac:dyDescent="0.2">
      <c r="B110" s="104"/>
      <c r="E110" s="105"/>
      <c r="F110" s="105"/>
      <c r="J110" s="107"/>
      <c r="U110" s="194"/>
      <c r="V110" s="194"/>
      <c r="W110" s="194"/>
      <c r="X110" s="194"/>
      <c r="Y110" s="194"/>
      <c r="Z110" s="194"/>
      <c r="AA110" s="194"/>
      <c r="AB110" s="194"/>
    </row>
    <row r="111" spans="2:28" s="89" customFormat="1" ht="12" hidden="1" x14ac:dyDescent="0.2">
      <c r="B111" s="104"/>
      <c r="E111" s="105"/>
      <c r="F111" s="105"/>
      <c r="U111" s="194"/>
      <c r="V111" s="194"/>
      <c r="W111" s="194"/>
      <c r="X111" s="194"/>
      <c r="Y111" s="194"/>
      <c r="Z111" s="194"/>
      <c r="AA111" s="194"/>
      <c r="AB111" s="194"/>
    </row>
    <row r="112" spans="2:28" s="89" customFormat="1" ht="12" hidden="1" x14ac:dyDescent="0.2">
      <c r="B112" s="106"/>
      <c r="E112" s="105"/>
      <c r="F112" s="105"/>
      <c r="U112" s="194"/>
      <c r="V112" s="194"/>
      <c r="W112" s="194"/>
      <c r="X112" s="194"/>
      <c r="Y112" s="194"/>
      <c r="Z112" s="194"/>
      <c r="AA112" s="194"/>
      <c r="AB112" s="194"/>
    </row>
    <row r="113" spans="2:7" ht="14.25" hidden="1" x14ac:dyDescent="0.2">
      <c r="B113" s="23"/>
    </row>
    <row r="114" spans="2:7" ht="14.25" hidden="1" x14ac:dyDescent="0.2">
      <c r="B114" s="23" t="s">
        <v>34</v>
      </c>
      <c r="D114" s="45" t="s">
        <v>37</v>
      </c>
    </row>
    <row r="115" spans="2:7" hidden="1" x14ac:dyDescent="0.2">
      <c r="B115" s="114" t="str">
        <f>B66</f>
        <v>Da compilare</v>
      </c>
      <c r="C115" s="114" t="str">
        <f>B66</f>
        <v>Da compilare</v>
      </c>
      <c r="D115" s="16"/>
      <c r="E115" s="19"/>
      <c r="F115" s="19"/>
      <c r="G115" s="49"/>
    </row>
    <row r="116" spans="2:7" hidden="1" x14ac:dyDescent="0.2">
      <c r="B116" s="75" t="s">
        <v>177</v>
      </c>
      <c r="C116" s="75" t="s">
        <v>178</v>
      </c>
      <c r="D116" s="79" t="s">
        <v>212</v>
      </c>
      <c r="E116" s="46"/>
      <c r="F116" s="46" t="s">
        <v>26</v>
      </c>
      <c r="G116" s="52">
        <v>2</v>
      </c>
    </row>
    <row r="117" spans="2:7" hidden="1" x14ac:dyDescent="0.2">
      <c r="B117" s="75" t="s">
        <v>211</v>
      </c>
      <c r="C117" s="75" t="s">
        <v>179</v>
      </c>
      <c r="D117" s="79" t="s">
        <v>213</v>
      </c>
      <c r="E117" s="46"/>
      <c r="F117" s="46" t="s">
        <v>26</v>
      </c>
      <c r="G117" s="52">
        <v>3</v>
      </c>
    </row>
    <row r="118" spans="2:7" hidden="1" x14ac:dyDescent="0.2">
      <c r="B118" s="77"/>
      <c r="C118" s="77"/>
      <c r="D118" s="79" t="s">
        <v>214</v>
      </c>
      <c r="E118" s="50"/>
      <c r="F118" s="50" t="s">
        <v>26</v>
      </c>
      <c r="G118" s="51">
        <v>1</v>
      </c>
    </row>
    <row r="119" spans="2:7" ht="14.25" hidden="1" x14ac:dyDescent="0.2">
      <c r="B119" s="23"/>
    </row>
    <row r="120" spans="2:7" ht="14.25" hidden="1" x14ac:dyDescent="0.2">
      <c r="B120" s="23"/>
      <c r="E120" s="48" t="s">
        <v>94</v>
      </c>
      <c r="F120" s="48" t="s">
        <v>95</v>
      </c>
    </row>
    <row r="121" spans="2:7" ht="14.25" hidden="1" x14ac:dyDescent="0.2">
      <c r="B121" s="23" t="s">
        <v>74</v>
      </c>
      <c r="E121" s="48" t="str">
        <f>B117</f>
        <v>Separato</v>
      </c>
      <c r="F121" s="48" t="str">
        <f>B116</f>
        <v>Con il riscaldamento</v>
      </c>
    </row>
    <row r="122" spans="2:7" ht="14.25" hidden="1" x14ac:dyDescent="0.2">
      <c r="B122" s="78" t="s">
        <v>203</v>
      </c>
      <c r="C122" s="19"/>
      <c r="D122" s="17"/>
      <c r="E122" s="73">
        <v>0.85</v>
      </c>
      <c r="F122" s="73">
        <v>0.8</v>
      </c>
    </row>
    <row r="123" spans="2:7" ht="14.25" hidden="1" x14ac:dyDescent="0.2">
      <c r="B123" s="78" t="s">
        <v>204</v>
      </c>
      <c r="C123" s="24"/>
      <c r="D123" s="25"/>
      <c r="E123" s="71">
        <v>0.95</v>
      </c>
      <c r="F123" s="71">
        <v>0.9</v>
      </c>
    </row>
    <row r="124" spans="2:7" ht="14.25" hidden="1" x14ac:dyDescent="0.2">
      <c r="B124" s="74" t="s">
        <v>205</v>
      </c>
      <c r="C124" s="24"/>
      <c r="D124" s="25"/>
      <c r="E124" s="71">
        <v>0.65</v>
      </c>
      <c r="F124" s="71">
        <v>0.6</v>
      </c>
    </row>
    <row r="125" spans="2:7" ht="14.25" hidden="1" x14ac:dyDescent="0.2">
      <c r="B125" s="74" t="s">
        <v>206</v>
      </c>
      <c r="C125" s="24"/>
      <c r="D125" s="25"/>
      <c r="E125" s="71">
        <v>0.75</v>
      </c>
      <c r="F125" s="71">
        <v>0.7</v>
      </c>
    </row>
    <row r="126" spans="2:7" ht="14.25" hidden="1" x14ac:dyDescent="0.2">
      <c r="B126" s="74" t="s">
        <v>208</v>
      </c>
      <c r="C126" s="24"/>
      <c r="D126" s="25"/>
      <c r="E126" s="71">
        <v>0.75</v>
      </c>
      <c r="F126" s="71">
        <v>0.7</v>
      </c>
    </row>
    <row r="127" spans="2:7" ht="14.25" hidden="1" x14ac:dyDescent="0.2">
      <c r="B127" s="74" t="s">
        <v>207</v>
      </c>
      <c r="C127" s="24"/>
      <c r="D127" s="25"/>
      <c r="E127" s="71">
        <v>0.75</v>
      </c>
      <c r="F127" s="71">
        <v>0.7</v>
      </c>
    </row>
    <row r="128" spans="2:7" ht="14.25" hidden="1" x14ac:dyDescent="0.2">
      <c r="B128" s="74" t="s">
        <v>209</v>
      </c>
      <c r="C128" s="24"/>
      <c r="D128" s="25"/>
      <c r="E128" s="250">
        <v>0.93</v>
      </c>
      <c r="F128" s="250">
        <v>0.93</v>
      </c>
      <c r="G128" s="251" t="s">
        <v>217</v>
      </c>
    </row>
    <row r="129" spans="2:28" ht="14.25" hidden="1" x14ac:dyDescent="0.2">
      <c r="B129" s="76" t="s">
        <v>210</v>
      </c>
      <c r="C129" s="15"/>
      <c r="D129" s="18"/>
      <c r="E129" s="72">
        <v>0.95</v>
      </c>
      <c r="F129" s="85" t="s">
        <v>96</v>
      </c>
    </row>
    <row r="130" spans="2:28" ht="14.25" hidden="1" x14ac:dyDescent="0.2">
      <c r="B130" s="23"/>
    </row>
    <row r="131" spans="2:28" ht="15" hidden="1" x14ac:dyDescent="0.2">
      <c r="B131" s="58"/>
      <c r="C131" s="63"/>
      <c r="D131" s="64"/>
      <c r="E131" s="65"/>
      <c r="F131" s="65"/>
      <c r="G131" s="65"/>
      <c r="H131"/>
      <c r="I131"/>
      <c r="J131"/>
      <c r="K131" s="66"/>
      <c r="L131" s="58"/>
      <c r="M131" s="63"/>
      <c r="N131" s="64"/>
      <c r="O131" s="65"/>
      <c r="P131" s="65"/>
      <c r="Q131" s="65"/>
      <c r="R131"/>
      <c r="S131"/>
      <c r="T131"/>
      <c r="U131" s="191"/>
    </row>
    <row r="132" spans="2:28" ht="15" hidden="1" x14ac:dyDescent="0.2">
      <c r="B132" s="292" t="s">
        <v>114</v>
      </c>
      <c r="C132" s="292"/>
      <c r="D132" s="292"/>
      <c r="E132" s="65"/>
      <c r="F132" s="65"/>
      <c r="G132" s="65"/>
      <c r="H132"/>
      <c r="I132"/>
      <c r="J132"/>
      <c r="K132" s="66"/>
      <c r="L132" s="58"/>
      <c r="M132" s="63"/>
      <c r="N132" s="64"/>
      <c r="O132" s="65"/>
      <c r="P132" s="65"/>
      <c r="Q132" s="65"/>
      <c r="R132"/>
      <c r="S132"/>
      <c r="T132"/>
      <c r="U132" s="191"/>
    </row>
    <row r="133" spans="2:28" ht="15" hidden="1" x14ac:dyDescent="0.2">
      <c r="B133" s="293" t="s">
        <v>201</v>
      </c>
      <c r="C133" s="294"/>
      <c r="D133" s="294"/>
      <c r="E133" s="294"/>
      <c r="F133" s="295"/>
      <c r="G133" s="65"/>
      <c r="H133"/>
      <c r="I133"/>
      <c r="J133"/>
      <c r="K133" s="66"/>
      <c r="L133" s="58"/>
      <c r="M133" s="63"/>
      <c r="N133" s="64"/>
      <c r="O133" s="65"/>
      <c r="P133" s="65"/>
      <c r="Q133" s="65"/>
      <c r="R133"/>
      <c r="S133"/>
      <c r="T133"/>
      <c r="U133" s="191"/>
    </row>
    <row r="134" spans="2:28" ht="15" hidden="1" x14ac:dyDescent="0.2">
      <c r="B134" s="289" t="s">
        <v>202</v>
      </c>
      <c r="C134" s="290"/>
      <c r="D134" s="290"/>
      <c r="E134" s="115"/>
      <c r="F134" s="116"/>
      <c r="G134" s="65"/>
      <c r="H134"/>
      <c r="I134"/>
      <c r="J134"/>
      <c r="K134" s="66"/>
      <c r="L134" s="58"/>
      <c r="M134" s="63"/>
      <c r="N134" s="64"/>
      <c r="O134" s="65"/>
      <c r="P134" s="65"/>
      <c r="Q134" s="65"/>
      <c r="R134"/>
      <c r="S134"/>
      <c r="T134"/>
      <c r="U134" s="191"/>
    </row>
    <row r="135" spans="2:28" ht="15" hidden="1" x14ac:dyDescent="0.2">
      <c r="B135" s="58"/>
      <c r="C135" s="63"/>
      <c r="D135" s="64"/>
      <c r="E135" s="65"/>
      <c r="F135" s="65"/>
      <c r="G135" s="65"/>
      <c r="H135"/>
      <c r="I135"/>
      <c r="J135"/>
      <c r="K135" s="66"/>
      <c r="L135" s="58"/>
      <c r="M135" s="63"/>
      <c r="N135" s="64"/>
      <c r="O135" s="65"/>
      <c r="P135" s="65"/>
      <c r="Q135" s="65"/>
      <c r="R135"/>
      <c r="S135"/>
      <c r="T135"/>
      <c r="U135" s="191"/>
    </row>
    <row r="136" spans="2:28" ht="15" hidden="1" x14ac:dyDescent="0.2">
      <c r="B136" s="58"/>
      <c r="C136" s="63"/>
      <c r="D136" s="64"/>
      <c r="E136" s="65"/>
      <c r="F136" s="65"/>
      <c r="G136" s="65"/>
      <c r="H136"/>
      <c r="I136"/>
      <c r="J136"/>
      <c r="K136" s="66"/>
      <c r="L136" s="58"/>
      <c r="M136" s="63"/>
      <c r="N136" s="64"/>
      <c r="O136" s="65"/>
      <c r="P136" s="65"/>
      <c r="Q136" s="65"/>
      <c r="R136"/>
      <c r="S136"/>
      <c r="T136"/>
      <c r="U136" s="191"/>
    </row>
    <row r="137" spans="2:28" ht="15" hidden="1" x14ac:dyDescent="0.2">
      <c r="B137" s="58"/>
      <c r="C137" s="63"/>
      <c r="D137" s="64"/>
      <c r="E137" s="65"/>
      <c r="F137" s="65"/>
      <c r="G137" s="65"/>
      <c r="H137"/>
      <c r="I137"/>
      <c r="J137"/>
      <c r="K137" s="66"/>
      <c r="L137" s="58"/>
      <c r="M137" s="63"/>
      <c r="N137" s="64"/>
      <c r="O137" s="65"/>
      <c r="P137" s="65"/>
      <c r="Q137" s="65"/>
      <c r="R137"/>
      <c r="S137"/>
      <c r="T137"/>
      <c r="U137" s="191"/>
    </row>
    <row r="138" spans="2:28" ht="15" hidden="1" x14ac:dyDescent="0.2">
      <c r="B138" s="58"/>
      <c r="C138" s="63"/>
      <c r="D138" s="64"/>
      <c r="E138" s="65"/>
      <c r="F138" s="65"/>
      <c r="G138" s="65"/>
      <c r="H138"/>
      <c r="I138"/>
      <c r="J138"/>
      <c r="K138" s="66"/>
      <c r="L138" s="58"/>
      <c r="M138" s="63"/>
      <c r="N138" s="64"/>
      <c r="O138" s="65"/>
      <c r="P138" s="65"/>
      <c r="Q138" s="65"/>
      <c r="R138"/>
      <c r="S138"/>
      <c r="T138"/>
      <c r="U138" s="191"/>
    </row>
    <row r="139" spans="2:28" ht="15" hidden="1" x14ac:dyDescent="0.2">
      <c r="B139" s="58"/>
      <c r="C139" s="63"/>
      <c r="D139" s="64"/>
      <c r="E139" s="67"/>
      <c r="F139" s="65"/>
      <c r="G139" s="65"/>
      <c r="H139"/>
      <c r="I139"/>
      <c r="J139"/>
      <c r="K139" s="66"/>
      <c r="L139" s="58"/>
      <c r="M139" s="63"/>
      <c r="N139" s="64"/>
      <c r="O139" s="67"/>
      <c r="P139" s="65"/>
      <c r="Q139" s="65"/>
      <c r="R139"/>
      <c r="S139"/>
      <c r="T139"/>
      <c r="U139" s="191"/>
    </row>
    <row r="140" spans="2:28" ht="15" hidden="1" x14ac:dyDescent="0.2">
      <c r="B140" s="58"/>
      <c r="C140" s="63"/>
      <c r="D140" s="64"/>
      <c r="E140" s="65"/>
      <c r="F140" s="65"/>
      <c r="G140" s="65"/>
      <c r="H140"/>
      <c r="I140"/>
      <c r="J140"/>
      <c r="K140" s="66"/>
      <c r="L140" s="58"/>
      <c r="M140" s="63"/>
      <c r="N140" s="64"/>
      <c r="O140" s="65"/>
      <c r="P140" s="65"/>
      <c r="Q140" s="65"/>
      <c r="R140"/>
      <c r="S140"/>
      <c r="T140"/>
      <c r="U140" s="191"/>
    </row>
    <row r="141" spans="2:28" ht="15" hidden="1" x14ac:dyDescent="0.2">
      <c r="B141" s="58"/>
      <c r="C141" s="63"/>
      <c r="D141" s="64"/>
      <c r="E141" s="65"/>
      <c r="F141" s="65"/>
      <c r="G141" s="65"/>
      <c r="H141"/>
      <c r="I141"/>
      <c r="J141"/>
      <c r="K141" s="66"/>
      <c r="L141" s="58"/>
      <c r="M141" s="63"/>
      <c r="N141" s="64"/>
      <c r="O141" s="65"/>
      <c r="P141" s="65"/>
      <c r="Q141" s="65"/>
      <c r="R141"/>
      <c r="S141"/>
      <c r="T141"/>
      <c r="U141" s="196"/>
      <c r="V141" s="291"/>
      <c r="W141" s="291"/>
      <c r="X141" s="196"/>
      <c r="Y141" s="196"/>
      <c r="Z141" s="196"/>
      <c r="AA141" s="198" t="s">
        <v>126</v>
      </c>
      <c r="AB141" s="199"/>
    </row>
    <row r="142" spans="2:28" ht="30" hidden="1" x14ac:dyDescent="0.25">
      <c r="B142" s="58"/>
      <c r="C142" s="63"/>
      <c r="D142" s="64"/>
      <c r="E142" s="65"/>
      <c r="F142" s="65"/>
      <c r="G142" s="65"/>
      <c r="H142"/>
      <c r="I142"/>
      <c r="J142"/>
      <c r="K142" s="66"/>
      <c r="L142" s="58"/>
      <c r="M142" s="63"/>
      <c r="N142" s="64"/>
      <c r="O142" s="65"/>
      <c r="P142" s="65"/>
      <c r="Q142" s="65"/>
      <c r="R142"/>
      <c r="S142"/>
      <c r="T142"/>
      <c r="U142" s="201" t="str">
        <f>B38</f>
        <v>Da compilare</v>
      </c>
      <c r="V142" s="201" t="s">
        <v>120</v>
      </c>
      <c r="W142" s="201" t="s">
        <v>121</v>
      </c>
      <c r="X142" s="201" t="s">
        <v>122</v>
      </c>
      <c r="Y142" s="201" t="s">
        <v>123</v>
      </c>
      <c r="Z142" s="201" t="s">
        <v>81</v>
      </c>
      <c r="AA142" s="202" t="str">
        <f>$B$117</f>
        <v>Separato</v>
      </c>
      <c r="AB142" s="203" t="str">
        <f>$B$116</f>
        <v>Con il riscaldamento</v>
      </c>
    </row>
    <row r="143" spans="2:28" ht="15" hidden="1" x14ac:dyDescent="0.2">
      <c r="B143" s="58"/>
      <c r="C143" s="63"/>
      <c r="D143" s="64"/>
      <c r="E143" s="65"/>
      <c r="F143" s="65"/>
      <c r="G143" s="65"/>
      <c r="H143"/>
      <c r="I143"/>
      <c r="J143"/>
      <c r="K143" s="66"/>
      <c r="L143" s="58"/>
      <c r="M143" s="63"/>
      <c r="N143" s="64"/>
      <c r="O143" s="65"/>
      <c r="P143" s="65"/>
      <c r="Q143" s="65"/>
      <c r="R143"/>
      <c r="S143"/>
      <c r="T143"/>
      <c r="U143" s="191"/>
    </row>
    <row r="144" spans="2:28" ht="15" hidden="1" x14ac:dyDescent="0.2">
      <c r="B144" s="58"/>
      <c r="C144" s="63"/>
      <c r="D144" s="64"/>
      <c r="E144" s="65"/>
      <c r="F144" s="65"/>
      <c r="G144" s="65"/>
      <c r="H144"/>
      <c r="I144"/>
      <c r="J144"/>
      <c r="K144" s="66"/>
      <c r="L144" s="58"/>
      <c r="M144" s="63"/>
      <c r="N144" s="64"/>
      <c r="O144" s="65"/>
      <c r="P144" s="65"/>
      <c r="Q144" s="65"/>
      <c r="R144"/>
      <c r="S144"/>
      <c r="T144"/>
      <c r="U144" s="191"/>
    </row>
    <row r="145" spans="2:34" ht="15" hidden="1" x14ac:dyDescent="0.25">
      <c r="B145" s="58"/>
      <c r="C145" s="63"/>
      <c r="D145" s="64"/>
      <c r="E145" s="65"/>
      <c r="F145" s="65"/>
      <c r="G145" s="65"/>
      <c r="H145"/>
      <c r="I145"/>
      <c r="J145"/>
      <c r="K145" s="66"/>
      <c r="L145" s="214" t="s">
        <v>112</v>
      </c>
      <c r="M145" s="196"/>
      <c r="N145" s="196"/>
      <c r="O145" s="196"/>
      <c r="P145" s="196"/>
      <c r="Q145" s="196"/>
      <c r="R145" s="197"/>
      <c r="S145" s="197"/>
      <c r="T145" s="197"/>
      <c r="U145" s="196"/>
      <c r="V145" s="291"/>
      <c r="W145" s="291"/>
      <c r="X145" s="196"/>
      <c r="Y145" s="196"/>
      <c r="Z145" s="196"/>
      <c r="AA145" s="198" t="s">
        <v>126</v>
      </c>
      <c r="AB145" s="199"/>
    </row>
    <row r="146" spans="2:34" ht="30" hidden="1" x14ac:dyDescent="0.25">
      <c r="B146" s="58"/>
      <c r="C146" s="63"/>
      <c r="D146" s="64"/>
      <c r="E146" s="65"/>
      <c r="F146" s="65"/>
      <c r="G146" s="65"/>
      <c r="H146"/>
      <c r="I146"/>
      <c r="J146"/>
      <c r="K146" s="66"/>
      <c r="L146" s="200" t="s">
        <v>0</v>
      </c>
      <c r="M146" s="241">
        <v>2013</v>
      </c>
      <c r="N146" s="241">
        <v>2014</v>
      </c>
      <c r="O146" s="241">
        <v>2015</v>
      </c>
      <c r="P146" s="241">
        <v>2016</v>
      </c>
      <c r="Q146" s="241">
        <v>2017</v>
      </c>
      <c r="R146" s="241">
        <v>2018</v>
      </c>
      <c r="S146" s="241">
        <v>2019</v>
      </c>
      <c r="T146" s="241">
        <v>2020</v>
      </c>
      <c r="U146" s="241">
        <v>2021</v>
      </c>
      <c r="V146" s="201" t="str">
        <f>B42</f>
        <v>Valore medio</v>
      </c>
      <c r="W146" s="201" t="s">
        <v>120</v>
      </c>
      <c r="X146" s="201" t="s">
        <v>121</v>
      </c>
      <c r="Y146" s="201" t="s">
        <v>122</v>
      </c>
      <c r="Z146" s="201" t="s">
        <v>123</v>
      </c>
      <c r="AA146" s="201" t="s">
        <v>81</v>
      </c>
      <c r="AB146" s="242" t="str">
        <f>$B$117</f>
        <v>Separato</v>
      </c>
      <c r="AC146" s="243" t="str">
        <f>$B$116</f>
        <v>Con il riscaldamento</v>
      </c>
    </row>
    <row r="147" spans="2:34" ht="15" hidden="1" x14ac:dyDescent="0.25">
      <c r="B147" s="58"/>
      <c r="C147" s="63"/>
      <c r="D147" s="64"/>
      <c r="E147" s="65"/>
      <c r="F147" s="65"/>
      <c r="G147" s="65"/>
      <c r="H147"/>
      <c r="I147"/>
      <c r="J147"/>
      <c r="K147" s="66"/>
      <c r="L147" s="200" t="str">
        <f>B66</f>
        <v>Da compilare</v>
      </c>
      <c r="M147" s="244"/>
      <c r="N147" s="244"/>
      <c r="O147" s="244"/>
      <c r="P147" s="244"/>
      <c r="Q147" s="245"/>
      <c r="R147" s="245"/>
      <c r="S147" s="245"/>
      <c r="T147" s="245"/>
      <c r="U147" s="245"/>
      <c r="V147" s="204"/>
      <c r="W147" s="205"/>
      <c r="X147" s="204" t="s">
        <v>124</v>
      </c>
      <c r="Y147" s="204" t="s">
        <v>125</v>
      </c>
      <c r="Z147" s="204" t="s">
        <v>124</v>
      </c>
      <c r="AA147" s="204" t="s">
        <v>125</v>
      </c>
      <c r="AB147" s="206" t="s">
        <v>125</v>
      </c>
      <c r="AC147" s="207" t="s">
        <v>125</v>
      </c>
      <c r="AE147" s="223"/>
      <c r="AF147" s="223"/>
      <c r="AG147" s="223" t="s">
        <v>223</v>
      </c>
      <c r="AH147" s="223"/>
    </row>
    <row r="148" spans="2:34" ht="15" hidden="1" x14ac:dyDescent="0.25">
      <c r="B148" s="58"/>
      <c r="C148" s="63"/>
      <c r="D148" s="64"/>
      <c r="E148" s="67"/>
      <c r="F148" s="65"/>
      <c r="G148" s="65"/>
      <c r="H148"/>
      <c r="I148"/>
      <c r="J148"/>
      <c r="K148" s="66"/>
      <c r="L148" s="254" t="s">
        <v>16</v>
      </c>
      <c r="M148" s="246">
        <v>4812.3</v>
      </c>
      <c r="N148" s="246">
        <v>4281.1000000000004</v>
      </c>
      <c r="O148" s="246">
        <v>4350.5</v>
      </c>
      <c r="P148" s="246">
        <v>4451.3</v>
      </c>
      <c r="Q148" s="246">
        <v>4443.8999999999996</v>
      </c>
      <c r="R148" s="246">
        <v>3953.4</v>
      </c>
      <c r="S148" s="246">
        <v>4290.3</v>
      </c>
      <c r="T148" s="246">
        <v>4082.8</v>
      </c>
      <c r="U148" s="246">
        <v>4485.8999999999996</v>
      </c>
      <c r="V148" s="255">
        <f>AVERAGE(M148:U148)</f>
        <v>4350.166666666667</v>
      </c>
      <c r="W148" s="205">
        <v>4669</v>
      </c>
      <c r="X148" s="208">
        <v>-10</v>
      </c>
      <c r="Y148" s="208">
        <v>17</v>
      </c>
      <c r="Z148" s="208">
        <v>21</v>
      </c>
      <c r="AA148" s="209">
        <f>W148*Y148/(Z148-X148)*1</f>
        <v>2560.4193548387098</v>
      </c>
      <c r="AB148" s="210">
        <f>ROUND(AA148*2,-2)/2</f>
        <v>2550</v>
      </c>
      <c r="AC148" s="211">
        <f>ROUND((AB148*1.15)*2,-2)/2</f>
        <v>2950</v>
      </c>
      <c r="AD148" s="223"/>
      <c r="AE148" s="257">
        <f>V148/W148-1</f>
        <v>-6.8287284928964076E-2</v>
      </c>
      <c r="AF148" s="257"/>
      <c r="AG148" s="224" t="s">
        <v>224</v>
      </c>
      <c r="AH148" s="258" t="str">
        <f>RIGHT(AG148,4)</f>
        <v>4669</v>
      </c>
    </row>
    <row r="149" spans="2:34" ht="15" hidden="1" x14ac:dyDescent="0.25">
      <c r="B149" s="58"/>
      <c r="C149" s="63"/>
      <c r="D149" s="64"/>
      <c r="E149" s="65"/>
      <c r="F149" s="65"/>
      <c r="G149" s="65"/>
      <c r="H149"/>
      <c r="I149"/>
      <c r="J149"/>
      <c r="K149" s="66"/>
      <c r="L149" s="254" t="s">
        <v>89</v>
      </c>
      <c r="M149" s="246">
        <v>3176.7</v>
      </c>
      <c r="N149" s="246">
        <v>2534.5</v>
      </c>
      <c r="O149" s="246">
        <v>2936</v>
      </c>
      <c r="P149" s="246">
        <v>3048.5</v>
      </c>
      <c r="Q149" s="246">
        <v>3190.2</v>
      </c>
      <c r="R149" s="246">
        <v>2699.1</v>
      </c>
      <c r="S149" s="246">
        <v>2918</v>
      </c>
      <c r="T149" s="246">
        <v>2798.5</v>
      </c>
      <c r="U149" s="246">
        <v>3188.6</v>
      </c>
      <c r="V149" s="255">
        <f t="shared" ref="V149:V187" si="2">AVERAGE(M149:U149)</f>
        <v>2943.3444444444444</v>
      </c>
      <c r="W149" s="205">
        <v>3152</v>
      </c>
      <c r="X149" s="208">
        <v>-6</v>
      </c>
      <c r="Y149" s="208">
        <v>17</v>
      </c>
      <c r="Z149" s="208">
        <v>21</v>
      </c>
      <c r="AA149" s="209">
        <f>W149*Y149/(Z149-X149)*1</f>
        <v>1984.5925925925926</v>
      </c>
      <c r="AB149" s="210">
        <f t="shared" ref="AB149:AB187" si="3">ROUND(AA149*2,-2)/2</f>
        <v>2000</v>
      </c>
      <c r="AC149" s="211">
        <f t="shared" ref="AC149:AC187" si="4">ROUND((AB149*1.15)*2,-2)/2</f>
        <v>2300</v>
      </c>
      <c r="AD149" s="223"/>
      <c r="AE149" s="257">
        <f t="shared" ref="AE149:AE187" si="5">V149/W149-1</f>
        <v>-6.6197828539199088E-2</v>
      </c>
      <c r="AF149" s="257"/>
      <c r="AG149" s="224" t="s">
        <v>225</v>
      </c>
      <c r="AH149" s="258" t="str">
        <f t="shared" ref="AH149:AH187" si="6">RIGHT(AG149,4)</f>
        <v>3152</v>
      </c>
    </row>
    <row r="150" spans="2:34" ht="15" hidden="1" x14ac:dyDescent="0.25">
      <c r="B150" s="58"/>
      <c r="C150" s="63"/>
      <c r="D150" s="64"/>
      <c r="E150" s="65"/>
      <c r="F150" s="65"/>
      <c r="G150" s="65"/>
      <c r="H150"/>
      <c r="I150"/>
      <c r="J150"/>
      <c r="K150" s="66"/>
      <c r="L150" s="254" t="s">
        <v>1</v>
      </c>
      <c r="M150" s="246">
        <v>3302.3</v>
      </c>
      <c r="N150" s="246">
        <v>2601.1</v>
      </c>
      <c r="O150" s="246">
        <v>3058.8</v>
      </c>
      <c r="P150" s="246">
        <v>3028.9</v>
      </c>
      <c r="Q150" s="246">
        <v>3168.8</v>
      </c>
      <c r="R150" s="246">
        <v>2635.1</v>
      </c>
      <c r="S150" s="246">
        <v>2918.2000000000003</v>
      </c>
      <c r="T150" s="246">
        <v>2895.5999999999995</v>
      </c>
      <c r="U150" s="246">
        <v>3288.5</v>
      </c>
      <c r="V150" s="255">
        <f t="shared" si="2"/>
        <v>2988.588888888889</v>
      </c>
      <c r="W150" s="205">
        <v>3201</v>
      </c>
      <c r="X150" s="208">
        <v>-6</v>
      </c>
      <c r="Y150" s="208">
        <v>17</v>
      </c>
      <c r="Z150" s="208">
        <v>21</v>
      </c>
      <c r="AA150" s="209">
        <f>W150*Y150/(Z150-X150)*1</f>
        <v>2015.4444444444443</v>
      </c>
      <c r="AB150" s="210">
        <f t="shared" si="3"/>
        <v>2000</v>
      </c>
      <c r="AC150" s="211">
        <f t="shared" si="4"/>
        <v>2300</v>
      </c>
      <c r="AD150" s="223"/>
      <c r="AE150" s="257">
        <f t="shared" si="5"/>
        <v>-6.6357735429900311E-2</v>
      </c>
      <c r="AF150" s="257"/>
      <c r="AG150" s="224" t="s">
        <v>226</v>
      </c>
      <c r="AH150" s="258" t="str">
        <f t="shared" si="6"/>
        <v>3201</v>
      </c>
    </row>
    <row r="151" spans="2:34" ht="15" hidden="1" x14ac:dyDescent="0.25">
      <c r="B151" s="58"/>
      <c r="C151" s="63"/>
      <c r="D151" s="64"/>
      <c r="E151" s="65"/>
      <c r="F151" s="65"/>
      <c r="G151" s="65"/>
      <c r="H151"/>
      <c r="I151"/>
      <c r="J151"/>
      <c r="K151" s="66"/>
      <c r="L151" s="254" t="s">
        <v>215</v>
      </c>
      <c r="M151" s="246">
        <v>3112.2</v>
      </c>
      <c r="N151" s="246">
        <v>2398.8000000000002</v>
      </c>
      <c r="O151" s="246">
        <v>2677.8</v>
      </c>
      <c r="P151" s="246">
        <v>3024.3</v>
      </c>
      <c r="Q151" s="246">
        <v>2870</v>
      </c>
      <c r="R151" s="246">
        <v>2618.6999999999998</v>
      </c>
      <c r="S151" s="246">
        <v>2707.7</v>
      </c>
      <c r="T151" s="246">
        <v>2507.2000000000003</v>
      </c>
      <c r="U151" s="246">
        <v>3058.2</v>
      </c>
      <c r="V151" s="255">
        <f t="shared" si="2"/>
        <v>2774.9888888888891</v>
      </c>
      <c r="W151" s="205">
        <v>3034</v>
      </c>
      <c r="X151" s="209">
        <v>-7</v>
      </c>
      <c r="Y151" s="208">
        <v>17</v>
      </c>
      <c r="Z151" s="208">
        <v>21</v>
      </c>
      <c r="AA151" s="209">
        <f t="shared" ref="AA151:AA187" si="7">W151*Y151/(Z151-X151)*1</f>
        <v>1842.0714285714287</v>
      </c>
      <c r="AB151" s="210">
        <f t="shared" si="3"/>
        <v>1850</v>
      </c>
      <c r="AC151" s="211">
        <f t="shared" si="4"/>
        <v>2150</v>
      </c>
      <c r="AD151" s="223"/>
      <c r="AE151" s="257">
        <f t="shared" si="5"/>
        <v>-8.5369515857320666E-2</v>
      </c>
      <c r="AF151" s="257"/>
      <c r="AG151" s="224" t="s">
        <v>227</v>
      </c>
      <c r="AH151" s="258" t="str">
        <f t="shared" si="6"/>
        <v>3034</v>
      </c>
    </row>
    <row r="152" spans="2:34" ht="15" hidden="1" x14ac:dyDescent="0.25">
      <c r="B152" s="58"/>
      <c r="C152" s="63"/>
      <c r="D152" s="64"/>
      <c r="E152" s="65"/>
      <c r="F152" s="65"/>
      <c r="G152" s="65"/>
      <c r="H152"/>
      <c r="I152"/>
      <c r="J152"/>
      <c r="K152" s="66"/>
      <c r="L152" s="254" t="s">
        <v>100</v>
      </c>
      <c r="M152" s="246">
        <v>3670.3</v>
      </c>
      <c r="N152" s="246">
        <v>3000</v>
      </c>
      <c r="O152" s="246">
        <v>3307.4</v>
      </c>
      <c r="P152" s="246">
        <v>3472.1</v>
      </c>
      <c r="Q152" s="246">
        <v>3491</v>
      </c>
      <c r="R152" s="246">
        <v>3083.4</v>
      </c>
      <c r="S152" s="246">
        <v>3297.1000000000004</v>
      </c>
      <c r="T152" s="246">
        <v>3113.9</v>
      </c>
      <c r="U152" s="246">
        <v>3535</v>
      </c>
      <c r="V152" s="255">
        <f t="shared" si="2"/>
        <v>3330.0222222222228</v>
      </c>
      <c r="W152" s="205">
        <v>3513</v>
      </c>
      <c r="X152" s="209">
        <v>-7</v>
      </c>
      <c r="Y152" s="208">
        <v>17</v>
      </c>
      <c r="Z152" s="208">
        <v>21</v>
      </c>
      <c r="AA152" s="209">
        <f t="shared" si="7"/>
        <v>2132.8928571428573</v>
      </c>
      <c r="AB152" s="210">
        <f t="shared" si="3"/>
        <v>2150</v>
      </c>
      <c r="AC152" s="211">
        <f t="shared" si="4"/>
        <v>2450</v>
      </c>
      <c r="AD152" s="223"/>
      <c r="AE152" s="257">
        <f t="shared" si="5"/>
        <v>-5.2085903153366697E-2</v>
      </c>
      <c r="AF152" s="257"/>
      <c r="AG152" s="224" t="s">
        <v>228</v>
      </c>
      <c r="AH152" s="258" t="str">
        <f t="shared" si="6"/>
        <v>3513</v>
      </c>
    </row>
    <row r="153" spans="2:34" ht="15" hidden="1" x14ac:dyDescent="0.25">
      <c r="B153" s="58"/>
      <c r="C153" s="63"/>
      <c r="D153" s="64"/>
      <c r="E153" s="65"/>
      <c r="F153" s="65"/>
      <c r="G153" s="65"/>
      <c r="H153"/>
      <c r="I153"/>
      <c r="J153"/>
      <c r="K153" s="66"/>
      <c r="L153" s="254" t="s">
        <v>24</v>
      </c>
      <c r="M153" s="246">
        <v>3409.8</v>
      </c>
      <c r="N153" s="246">
        <v>2733.9</v>
      </c>
      <c r="O153" s="246">
        <v>3030.3</v>
      </c>
      <c r="P153" s="246">
        <v>3262.7</v>
      </c>
      <c r="Q153" s="246">
        <v>3210.3</v>
      </c>
      <c r="R153" s="246">
        <v>2849.7</v>
      </c>
      <c r="S153" s="246">
        <v>2983.5000000000005</v>
      </c>
      <c r="T153" s="246">
        <v>2872.7999999999997</v>
      </c>
      <c r="U153" s="246">
        <v>3313.1</v>
      </c>
      <c r="V153" s="255">
        <f t="shared" si="2"/>
        <v>3074.0111111111109</v>
      </c>
      <c r="W153" s="205">
        <v>3325</v>
      </c>
      <c r="X153" s="208">
        <v>-7</v>
      </c>
      <c r="Y153" s="208">
        <v>17</v>
      </c>
      <c r="Z153" s="208">
        <v>21</v>
      </c>
      <c r="AA153" s="209">
        <f t="shared" si="7"/>
        <v>2018.75</v>
      </c>
      <c r="AB153" s="210">
        <f t="shared" si="3"/>
        <v>2000</v>
      </c>
      <c r="AC153" s="211">
        <f t="shared" si="4"/>
        <v>2300</v>
      </c>
      <c r="AD153" s="223"/>
      <c r="AE153" s="257">
        <f t="shared" si="5"/>
        <v>-7.5485380116959155E-2</v>
      </c>
      <c r="AF153" s="257"/>
      <c r="AG153" s="224" t="s">
        <v>229</v>
      </c>
      <c r="AH153" s="258" t="str">
        <f t="shared" si="6"/>
        <v>3325</v>
      </c>
    </row>
    <row r="154" spans="2:34" ht="15" hidden="1" x14ac:dyDescent="0.25">
      <c r="B154" s="58"/>
      <c r="C154" s="63"/>
      <c r="D154" s="64"/>
      <c r="E154" s="65"/>
      <c r="F154" s="65"/>
      <c r="G154" s="65"/>
      <c r="H154"/>
      <c r="I154"/>
      <c r="J154"/>
      <c r="K154" s="66"/>
      <c r="L154" s="254" t="s">
        <v>5</v>
      </c>
      <c r="M154" s="246">
        <v>3241.9</v>
      </c>
      <c r="N154" s="246">
        <v>2511</v>
      </c>
      <c r="O154" s="246">
        <v>2990.5</v>
      </c>
      <c r="P154" s="246">
        <v>3033.7</v>
      </c>
      <c r="Q154" s="246">
        <v>3077.6</v>
      </c>
      <c r="R154" s="246">
        <v>2654.7</v>
      </c>
      <c r="S154" s="246">
        <v>2891</v>
      </c>
      <c r="T154" s="246">
        <v>2811.4</v>
      </c>
      <c r="U154" s="246">
        <v>3186.3</v>
      </c>
      <c r="V154" s="255">
        <f t="shared" si="2"/>
        <v>2933.1222222222223</v>
      </c>
      <c r="W154" s="205">
        <v>3334</v>
      </c>
      <c r="X154" s="208">
        <v>-7</v>
      </c>
      <c r="Y154" s="208">
        <v>17</v>
      </c>
      <c r="Z154" s="208">
        <v>21</v>
      </c>
      <c r="AA154" s="209">
        <f t="shared" si="7"/>
        <v>2024.2142857142858</v>
      </c>
      <c r="AB154" s="210">
        <f t="shared" si="3"/>
        <v>2000</v>
      </c>
      <c r="AC154" s="211">
        <f t="shared" si="4"/>
        <v>2300</v>
      </c>
      <c r="AD154" s="223"/>
      <c r="AE154" s="257">
        <f t="shared" si="5"/>
        <v>-0.12023928547623808</v>
      </c>
      <c r="AF154" s="257"/>
      <c r="AG154" s="224" t="s">
        <v>230</v>
      </c>
      <c r="AH154" s="258" t="str">
        <f t="shared" si="6"/>
        <v>3334</v>
      </c>
    </row>
    <row r="155" spans="2:34" ht="15" hidden="1" x14ac:dyDescent="0.25">
      <c r="B155" s="58"/>
      <c r="C155" s="63"/>
      <c r="D155" s="64"/>
      <c r="E155" s="65"/>
      <c r="F155" s="65"/>
      <c r="G155" s="65"/>
      <c r="H155"/>
      <c r="I155"/>
      <c r="J155"/>
      <c r="K155" s="66"/>
      <c r="L155" s="254" t="s">
        <v>6</v>
      </c>
      <c r="M155" s="246">
        <v>5670.5</v>
      </c>
      <c r="N155" s="246">
        <v>5320.5</v>
      </c>
      <c r="O155" s="246">
        <v>5232.7</v>
      </c>
      <c r="P155" s="246">
        <v>5358.1</v>
      </c>
      <c r="Q155" s="246">
        <v>5414.3</v>
      </c>
      <c r="R155" s="246">
        <v>4984.8999999999996</v>
      </c>
      <c r="S155" s="246">
        <v>5274.7999999999993</v>
      </c>
      <c r="T155" s="246">
        <v>5171</v>
      </c>
      <c r="U155" s="246">
        <v>5621.9</v>
      </c>
      <c r="V155" s="255">
        <f t="shared" si="2"/>
        <v>5338.7444444444445</v>
      </c>
      <c r="W155" s="205">
        <v>5689</v>
      </c>
      <c r="X155" s="208">
        <v>-13</v>
      </c>
      <c r="Y155" s="208">
        <v>17</v>
      </c>
      <c r="Z155" s="208">
        <v>21</v>
      </c>
      <c r="AA155" s="209">
        <f t="shared" si="7"/>
        <v>2844.5</v>
      </c>
      <c r="AB155" s="210">
        <f t="shared" si="3"/>
        <v>2850</v>
      </c>
      <c r="AC155" s="211">
        <f t="shared" si="4"/>
        <v>3300</v>
      </c>
      <c r="AD155" s="223"/>
      <c r="AE155" s="257">
        <f t="shared" si="5"/>
        <v>-6.1567156891466968E-2</v>
      </c>
      <c r="AF155" s="257"/>
      <c r="AG155" s="224" t="s">
        <v>231</v>
      </c>
      <c r="AH155" s="258" t="str">
        <f t="shared" si="6"/>
        <v>5689</v>
      </c>
    </row>
    <row r="156" spans="2:34" ht="15" hidden="1" x14ac:dyDescent="0.25">
      <c r="B156" s="58"/>
      <c r="C156" s="63"/>
      <c r="D156" s="64"/>
      <c r="E156" s="65"/>
      <c r="F156" s="65"/>
      <c r="G156" s="65"/>
      <c r="H156"/>
      <c r="I156"/>
      <c r="J156"/>
      <c r="K156" s="66"/>
      <c r="L156" s="254" t="s">
        <v>101</v>
      </c>
      <c r="M156" s="246">
        <v>4444.8</v>
      </c>
      <c r="N156" s="246">
        <v>3909</v>
      </c>
      <c r="O156" s="246">
        <v>4071</v>
      </c>
      <c r="P156" s="246">
        <v>4188.7</v>
      </c>
      <c r="Q156" s="246">
        <v>4325.1000000000004</v>
      </c>
      <c r="R156" s="246">
        <v>3689</v>
      </c>
      <c r="S156" s="246">
        <v>4065</v>
      </c>
      <c r="T156" s="246">
        <v>3881</v>
      </c>
      <c r="U156" s="246">
        <v>4342.7</v>
      </c>
      <c r="V156" s="255">
        <f t="shared" si="2"/>
        <v>4101.8111111111102</v>
      </c>
      <c r="W156" s="205">
        <v>4418</v>
      </c>
      <c r="X156" s="208">
        <v>-10</v>
      </c>
      <c r="Y156" s="208">
        <v>17</v>
      </c>
      <c r="Z156" s="208">
        <v>21</v>
      </c>
      <c r="AA156" s="209">
        <f t="shared" si="7"/>
        <v>2422.7741935483873</v>
      </c>
      <c r="AB156" s="210">
        <f t="shared" si="3"/>
        <v>2400</v>
      </c>
      <c r="AC156" s="211">
        <f t="shared" si="4"/>
        <v>2750</v>
      </c>
      <c r="AD156" s="223"/>
      <c r="AE156" s="257">
        <f t="shared" si="5"/>
        <v>-7.156833157285869E-2</v>
      </c>
      <c r="AF156" s="257"/>
      <c r="AG156" s="224" t="s">
        <v>232</v>
      </c>
      <c r="AH156" s="258" t="str">
        <f t="shared" si="6"/>
        <v>4418</v>
      </c>
    </row>
    <row r="157" spans="2:34" ht="15" hidden="1" x14ac:dyDescent="0.25">
      <c r="B157" s="58"/>
      <c r="C157" s="63"/>
      <c r="D157" s="64"/>
      <c r="E157" s="65"/>
      <c r="F157" s="65"/>
      <c r="G157" s="65"/>
      <c r="H157"/>
      <c r="I157"/>
      <c r="J157"/>
      <c r="K157" s="66"/>
      <c r="L157" s="254" t="s">
        <v>7</v>
      </c>
      <c r="M157" s="246">
        <v>4560.7</v>
      </c>
      <c r="N157" s="246">
        <v>3989.4</v>
      </c>
      <c r="O157" s="246">
        <v>4147</v>
      </c>
      <c r="P157" s="246">
        <v>4175.1000000000004</v>
      </c>
      <c r="Q157" s="246">
        <v>4320.3999999999996</v>
      </c>
      <c r="R157" s="246">
        <v>3772.9</v>
      </c>
      <c r="S157" s="246">
        <v>4070.4</v>
      </c>
      <c r="T157" s="246">
        <v>3950.9999999999991</v>
      </c>
      <c r="U157" s="246">
        <v>4418.7</v>
      </c>
      <c r="V157" s="255">
        <f t="shared" si="2"/>
        <v>4156.1777777777779</v>
      </c>
      <c r="W157" s="205">
        <v>4511</v>
      </c>
      <c r="X157" s="208">
        <v>-11</v>
      </c>
      <c r="Y157" s="208">
        <v>17</v>
      </c>
      <c r="Z157" s="208">
        <v>21</v>
      </c>
      <c r="AA157" s="209">
        <f t="shared" si="7"/>
        <v>2396.46875</v>
      </c>
      <c r="AB157" s="210">
        <f t="shared" si="3"/>
        <v>2400</v>
      </c>
      <c r="AC157" s="211">
        <f t="shared" si="4"/>
        <v>2750</v>
      </c>
      <c r="AD157" s="223"/>
      <c r="AE157" s="257">
        <f t="shared" si="5"/>
        <v>-7.8657109781029022E-2</v>
      </c>
      <c r="AF157" s="257"/>
      <c r="AG157" s="224" t="s">
        <v>233</v>
      </c>
      <c r="AH157" s="258" t="str">
        <f t="shared" si="6"/>
        <v>4511</v>
      </c>
    </row>
    <row r="158" spans="2:34" ht="15" hidden="1" x14ac:dyDescent="0.25">
      <c r="B158" s="58"/>
      <c r="C158" s="63"/>
      <c r="D158" s="64"/>
      <c r="E158" s="65"/>
      <c r="F158" s="65"/>
      <c r="G158" s="65"/>
      <c r="H158"/>
      <c r="I158"/>
      <c r="J158"/>
      <c r="K158" s="66"/>
      <c r="L158" s="254" t="s">
        <v>25</v>
      </c>
      <c r="M158" s="246">
        <v>3162.3</v>
      </c>
      <c r="N158" s="246">
        <v>2428.4</v>
      </c>
      <c r="O158" s="246">
        <v>2794.9</v>
      </c>
      <c r="P158" s="246">
        <v>3008</v>
      </c>
      <c r="Q158" s="246">
        <v>2901.6</v>
      </c>
      <c r="R158" s="246">
        <v>2571.1999999999998</v>
      </c>
      <c r="S158" s="246">
        <v>2717.7</v>
      </c>
      <c r="T158" s="246">
        <v>2619.7000000000003</v>
      </c>
      <c r="U158" s="246">
        <v>3041.7</v>
      </c>
      <c r="V158" s="255">
        <f t="shared" si="2"/>
        <v>2805.0555555555561</v>
      </c>
      <c r="W158" s="205">
        <v>3007</v>
      </c>
      <c r="X158" s="208">
        <v>-4</v>
      </c>
      <c r="Y158" s="208">
        <v>17</v>
      </c>
      <c r="Z158" s="208">
        <v>21</v>
      </c>
      <c r="AA158" s="209">
        <f t="shared" si="7"/>
        <v>2044.76</v>
      </c>
      <c r="AB158" s="210">
        <f t="shared" si="3"/>
        <v>2050</v>
      </c>
      <c r="AC158" s="211">
        <f t="shared" si="4"/>
        <v>2350</v>
      </c>
      <c r="AD158" s="223"/>
      <c r="AE158" s="257">
        <f t="shared" si="5"/>
        <v>-6.7158112552192839E-2</v>
      </c>
      <c r="AF158" s="257"/>
      <c r="AG158" s="224" t="s">
        <v>234</v>
      </c>
      <c r="AH158" s="258" t="str">
        <f t="shared" si="6"/>
        <v>3007</v>
      </c>
    </row>
    <row r="159" spans="2:34" ht="15" hidden="1" x14ac:dyDescent="0.25">
      <c r="B159" s="58"/>
      <c r="C159" s="63"/>
      <c r="D159" s="64"/>
      <c r="E159" s="65"/>
      <c r="F159" s="65"/>
      <c r="G159" s="65"/>
      <c r="H159"/>
      <c r="I159"/>
      <c r="J159"/>
      <c r="K159" s="66"/>
      <c r="L159" s="254" t="s">
        <v>8</v>
      </c>
      <c r="M159" s="246">
        <v>3648.4</v>
      </c>
      <c r="N159" s="246">
        <v>2858</v>
      </c>
      <c r="O159" s="246">
        <v>3302.5</v>
      </c>
      <c r="P159" s="246">
        <v>3340.1</v>
      </c>
      <c r="Q159" s="246">
        <v>3467.4</v>
      </c>
      <c r="R159" s="246">
        <v>2965.1</v>
      </c>
      <c r="S159" s="246">
        <v>3210.3000000000006</v>
      </c>
      <c r="T159" s="246">
        <v>3071.6999999999994</v>
      </c>
      <c r="U159" s="246">
        <v>3588</v>
      </c>
      <c r="V159" s="255">
        <f t="shared" si="2"/>
        <v>3272.3888888888887</v>
      </c>
      <c r="W159" s="205">
        <v>3610</v>
      </c>
      <c r="X159" s="208">
        <v>-8</v>
      </c>
      <c r="Y159" s="208">
        <v>17</v>
      </c>
      <c r="Z159" s="208">
        <v>21</v>
      </c>
      <c r="AA159" s="209">
        <f t="shared" si="7"/>
        <v>2116.2068965517242</v>
      </c>
      <c r="AB159" s="210">
        <f t="shared" si="3"/>
        <v>2100</v>
      </c>
      <c r="AC159" s="211">
        <f t="shared" si="4"/>
        <v>2400</v>
      </c>
      <c r="AD159" s="223"/>
      <c r="AE159" s="257">
        <f t="shared" si="5"/>
        <v>-9.3521083410280093E-2</v>
      </c>
      <c r="AF159" s="257"/>
      <c r="AG159" s="224" t="s">
        <v>235</v>
      </c>
      <c r="AH159" s="258" t="str">
        <f t="shared" si="6"/>
        <v>3610</v>
      </c>
    </row>
    <row r="160" spans="2:34" ht="15" hidden="1" x14ac:dyDescent="0.25">
      <c r="B160" s="58"/>
      <c r="C160" s="63"/>
      <c r="D160" s="64"/>
      <c r="E160" s="65"/>
      <c r="F160" s="65"/>
      <c r="G160" s="65"/>
      <c r="H160"/>
      <c r="I160"/>
      <c r="J160"/>
      <c r="K160" s="66"/>
      <c r="L160" s="254" t="s">
        <v>102</v>
      </c>
      <c r="M160" s="246">
        <v>7483.7</v>
      </c>
      <c r="N160" s="246">
        <v>7179.9</v>
      </c>
      <c r="O160" s="246">
        <v>6763.8</v>
      </c>
      <c r="P160" s="246">
        <v>7158.6</v>
      </c>
      <c r="Q160" s="246">
        <v>6997</v>
      </c>
      <c r="R160" s="246">
        <v>6982.4</v>
      </c>
      <c r="S160" s="246">
        <v>6990.0999999999995</v>
      </c>
      <c r="T160" s="246">
        <v>6855.4</v>
      </c>
      <c r="U160" s="246">
        <v>7304</v>
      </c>
      <c r="V160" s="255">
        <f t="shared" si="2"/>
        <v>7079.4333333333334</v>
      </c>
      <c r="W160" s="205">
        <v>7413</v>
      </c>
      <c r="X160" s="208">
        <v>-15</v>
      </c>
      <c r="Y160" s="208">
        <v>17</v>
      </c>
      <c r="Z160" s="208">
        <v>21</v>
      </c>
      <c r="AA160" s="209">
        <f t="shared" si="7"/>
        <v>3500.5833333333335</v>
      </c>
      <c r="AB160" s="210">
        <f t="shared" si="3"/>
        <v>3500</v>
      </c>
      <c r="AC160" s="211">
        <f t="shared" si="4"/>
        <v>4050</v>
      </c>
      <c r="AD160" s="223"/>
      <c r="AE160" s="257">
        <f t="shared" si="5"/>
        <v>-4.4997526867215254E-2</v>
      </c>
      <c r="AF160" s="257"/>
      <c r="AG160" s="224" t="s">
        <v>236</v>
      </c>
      <c r="AH160" s="258" t="str">
        <f t="shared" si="6"/>
        <v>7413</v>
      </c>
    </row>
    <row r="161" spans="2:34" ht="15" hidden="1" x14ac:dyDescent="0.25">
      <c r="B161" s="58"/>
      <c r="C161" s="63"/>
      <c r="D161" s="64"/>
      <c r="E161" s="65"/>
      <c r="F161" s="65"/>
      <c r="G161" s="65"/>
      <c r="H161"/>
      <c r="I161"/>
      <c r="J161"/>
      <c r="K161" s="66"/>
      <c r="L161" s="254" t="s">
        <v>17</v>
      </c>
      <c r="M161" s="246">
        <v>3455.3</v>
      </c>
      <c r="N161" s="246">
        <v>2786.5</v>
      </c>
      <c r="O161" s="246">
        <v>3108.3</v>
      </c>
      <c r="P161" s="246">
        <v>3268.6</v>
      </c>
      <c r="Q161" s="246">
        <v>3279.1</v>
      </c>
      <c r="R161" s="246">
        <v>2877.1</v>
      </c>
      <c r="S161" s="246">
        <v>3078.8</v>
      </c>
      <c r="T161" s="246">
        <v>2910</v>
      </c>
      <c r="U161" s="246">
        <v>3443.8</v>
      </c>
      <c r="V161" s="255">
        <f t="shared" si="2"/>
        <v>3134.1666666666665</v>
      </c>
      <c r="W161" s="205">
        <v>3472</v>
      </c>
      <c r="X161" s="208">
        <v>-7</v>
      </c>
      <c r="Y161" s="208">
        <v>17</v>
      </c>
      <c r="Z161" s="208">
        <v>21</v>
      </c>
      <c r="AA161" s="209">
        <f t="shared" si="7"/>
        <v>2108</v>
      </c>
      <c r="AB161" s="210">
        <f t="shared" si="3"/>
        <v>2100</v>
      </c>
      <c r="AC161" s="211">
        <f t="shared" si="4"/>
        <v>2400</v>
      </c>
      <c r="AD161" s="223"/>
      <c r="AE161" s="257">
        <f t="shared" si="5"/>
        <v>-9.7302227342550007E-2</v>
      </c>
      <c r="AF161" s="257"/>
      <c r="AG161" s="224" t="s">
        <v>237</v>
      </c>
      <c r="AH161" s="258" t="str">
        <f t="shared" si="6"/>
        <v>3472</v>
      </c>
    </row>
    <row r="162" spans="2:34" ht="15" hidden="1" x14ac:dyDescent="0.25">
      <c r="B162" s="58"/>
      <c r="C162" s="63"/>
      <c r="D162" s="64"/>
      <c r="E162" s="65"/>
      <c r="F162" s="65"/>
      <c r="G162" s="65"/>
      <c r="H162"/>
      <c r="I162"/>
      <c r="J162"/>
      <c r="K162" s="66"/>
      <c r="L162" s="254" t="s">
        <v>90</v>
      </c>
      <c r="M162" s="246">
        <v>3566.3</v>
      </c>
      <c r="N162" s="246">
        <v>2903.9</v>
      </c>
      <c r="O162" s="246">
        <v>3309.2</v>
      </c>
      <c r="P162" s="246">
        <v>3410.2</v>
      </c>
      <c r="Q162" s="246">
        <v>3523.2</v>
      </c>
      <c r="R162" s="246">
        <v>3024.8</v>
      </c>
      <c r="S162" s="246">
        <v>3225.4</v>
      </c>
      <c r="T162" s="246">
        <v>3138.5</v>
      </c>
      <c r="U162" s="246">
        <v>3596.6</v>
      </c>
      <c r="V162" s="255">
        <f t="shared" si="2"/>
        <v>3299.7888888888892</v>
      </c>
      <c r="W162" s="205">
        <v>3630</v>
      </c>
      <c r="X162" s="208">
        <v>-7</v>
      </c>
      <c r="Y162" s="208">
        <v>17</v>
      </c>
      <c r="Z162" s="208">
        <v>21</v>
      </c>
      <c r="AA162" s="209">
        <f t="shared" si="7"/>
        <v>2203.9285714285716</v>
      </c>
      <c r="AB162" s="210">
        <f t="shared" si="3"/>
        <v>2200</v>
      </c>
      <c r="AC162" s="211">
        <f t="shared" si="4"/>
        <v>2550</v>
      </c>
      <c r="AD162" s="223"/>
      <c r="AE162" s="257">
        <f t="shared" si="5"/>
        <v>-9.0967248239975373E-2</v>
      </c>
      <c r="AF162" s="257"/>
      <c r="AG162" s="224" t="s">
        <v>238</v>
      </c>
      <c r="AH162" s="258" t="str">
        <f t="shared" si="6"/>
        <v>3630</v>
      </c>
    </row>
    <row r="163" spans="2:34" ht="15" hidden="1" x14ac:dyDescent="0.25">
      <c r="B163" s="58"/>
      <c r="C163" s="63"/>
      <c r="D163" s="64"/>
      <c r="E163" s="65"/>
      <c r="F163" s="65"/>
      <c r="G163" s="65"/>
      <c r="H163"/>
      <c r="I163"/>
      <c r="J163"/>
      <c r="K163" s="66"/>
      <c r="L163" s="254" t="s">
        <v>18</v>
      </c>
      <c r="M163" s="246">
        <v>4483.1000000000004</v>
      </c>
      <c r="N163" s="246">
        <v>3870.6</v>
      </c>
      <c r="O163" s="246">
        <v>4152.8</v>
      </c>
      <c r="P163" s="246">
        <v>4257.7</v>
      </c>
      <c r="Q163" s="246">
        <v>4313.2</v>
      </c>
      <c r="R163" s="246">
        <v>3682.2</v>
      </c>
      <c r="S163" s="246">
        <v>4035.1</v>
      </c>
      <c r="T163" s="246">
        <v>3803.8999999999996</v>
      </c>
      <c r="U163" s="246">
        <v>4367.5</v>
      </c>
      <c r="V163" s="255">
        <f t="shared" si="2"/>
        <v>4107.344444444444</v>
      </c>
      <c r="W163" s="205">
        <v>4471</v>
      </c>
      <c r="X163" s="208">
        <v>-10</v>
      </c>
      <c r="Y163" s="208">
        <v>17</v>
      </c>
      <c r="Z163" s="208">
        <v>21</v>
      </c>
      <c r="AA163" s="209">
        <f t="shared" si="7"/>
        <v>2451.8387096774195</v>
      </c>
      <c r="AB163" s="210">
        <f t="shared" si="3"/>
        <v>2450</v>
      </c>
      <c r="AC163" s="211">
        <f t="shared" si="4"/>
        <v>2800</v>
      </c>
      <c r="AD163" s="223"/>
      <c r="AE163" s="257">
        <f t="shared" si="5"/>
        <v>-8.1336514326896925E-2</v>
      </c>
      <c r="AF163" s="257"/>
      <c r="AG163" s="224" t="s">
        <v>239</v>
      </c>
      <c r="AH163" s="258" t="str">
        <f t="shared" si="6"/>
        <v>4471</v>
      </c>
    </row>
    <row r="164" spans="2:34" ht="15" hidden="1" x14ac:dyDescent="0.25">
      <c r="B164" s="58"/>
      <c r="C164" s="63"/>
      <c r="D164" s="64"/>
      <c r="E164" s="65"/>
      <c r="F164" s="65"/>
      <c r="G164" s="65"/>
      <c r="H164"/>
      <c r="I164"/>
      <c r="J164"/>
      <c r="K164" s="66"/>
      <c r="L164" s="254" t="s">
        <v>103</v>
      </c>
      <c r="M164" s="246">
        <v>4866.8</v>
      </c>
      <c r="N164" s="246">
        <v>4308</v>
      </c>
      <c r="O164" s="246">
        <v>4359.2</v>
      </c>
      <c r="P164" s="246">
        <v>4477.6000000000004</v>
      </c>
      <c r="Q164" s="246">
        <v>4388.8999999999996</v>
      </c>
      <c r="R164" s="246">
        <v>3899.6</v>
      </c>
      <c r="S164" s="246">
        <v>4310</v>
      </c>
      <c r="T164" s="246">
        <v>4085.5</v>
      </c>
      <c r="U164" s="246">
        <v>4510.2</v>
      </c>
      <c r="V164" s="255">
        <f t="shared" si="2"/>
        <v>4356.2</v>
      </c>
      <c r="W164" s="205">
        <v>4723</v>
      </c>
      <c r="X164" s="208">
        <v>-10</v>
      </c>
      <c r="Y164" s="208">
        <v>17</v>
      </c>
      <c r="Z164" s="208">
        <v>21</v>
      </c>
      <c r="AA164" s="209">
        <f t="shared" si="7"/>
        <v>2590.0322580645161</v>
      </c>
      <c r="AB164" s="210">
        <f t="shared" si="3"/>
        <v>2600</v>
      </c>
      <c r="AC164" s="211">
        <f t="shared" si="4"/>
        <v>3000</v>
      </c>
      <c r="AD164" s="223"/>
      <c r="AE164" s="257">
        <f t="shared" si="5"/>
        <v>-7.7662502646623E-2</v>
      </c>
      <c r="AF164" s="257"/>
      <c r="AG164" s="224" t="s">
        <v>240</v>
      </c>
      <c r="AH164" s="258" t="str">
        <f t="shared" si="6"/>
        <v>4723</v>
      </c>
    </row>
    <row r="165" spans="2:34" ht="15" hidden="1" x14ac:dyDescent="0.25">
      <c r="B165" s="58"/>
      <c r="C165" s="63"/>
      <c r="D165" s="64"/>
      <c r="E165" s="65"/>
      <c r="F165" s="65"/>
      <c r="G165" s="65"/>
      <c r="H165"/>
      <c r="I165"/>
      <c r="J165"/>
      <c r="K165" s="66"/>
      <c r="L165" s="254" t="s">
        <v>104</v>
      </c>
      <c r="M165" s="246">
        <v>2443.3000000000002</v>
      </c>
      <c r="N165" s="246">
        <v>1991.6</v>
      </c>
      <c r="O165" s="246">
        <v>2017.7</v>
      </c>
      <c r="P165" s="246">
        <v>2250.9</v>
      </c>
      <c r="Q165" s="246">
        <v>2168.6</v>
      </c>
      <c r="R165" s="246">
        <v>2253.3000000000002</v>
      </c>
      <c r="S165" s="246">
        <v>2016.6000000000001</v>
      </c>
      <c r="T165" s="246">
        <v>2061.2999999999997</v>
      </c>
      <c r="U165" s="246">
        <v>2351.3000000000002</v>
      </c>
      <c r="V165" s="255">
        <f t="shared" si="2"/>
        <v>2172.7333333333336</v>
      </c>
      <c r="W165" s="205">
        <v>2477</v>
      </c>
      <c r="X165" s="208">
        <v>-1</v>
      </c>
      <c r="Y165" s="208">
        <v>17</v>
      </c>
      <c r="Z165" s="208">
        <v>21</v>
      </c>
      <c r="AA165" s="209">
        <f t="shared" si="7"/>
        <v>1914.0454545454545</v>
      </c>
      <c r="AB165" s="210">
        <f t="shared" si="3"/>
        <v>1900</v>
      </c>
      <c r="AC165" s="211">
        <f t="shared" si="4"/>
        <v>2200</v>
      </c>
      <c r="AD165" s="223"/>
      <c r="AE165" s="257">
        <f t="shared" si="5"/>
        <v>-0.12283676490378137</v>
      </c>
      <c r="AF165" s="257"/>
      <c r="AG165" s="224" t="s">
        <v>241</v>
      </c>
      <c r="AH165" s="258" t="str">
        <f t="shared" si="6"/>
        <v>2477</v>
      </c>
    </row>
    <row r="166" spans="2:34" ht="15" hidden="1" x14ac:dyDescent="0.25">
      <c r="B166" s="58"/>
      <c r="C166" s="63"/>
      <c r="D166" s="64"/>
      <c r="E166" s="65"/>
      <c r="F166" s="65"/>
      <c r="G166" s="65"/>
      <c r="H166"/>
      <c r="I166"/>
      <c r="J166"/>
      <c r="K166" s="66"/>
      <c r="L166" s="254" t="s">
        <v>9</v>
      </c>
      <c r="M166" s="246">
        <v>2336.1</v>
      </c>
      <c r="N166" s="246">
        <v>1925.6</v>
      </c>
      <c r="O166" s="246">
        <v>2077.9</v>
      </c>
      <c r="P166" s="246">
        <v>2176.6</v>
      </c>
      <c r="Q166" s="246">
        <v>2193.6999999999998</v>
      </c>
      <c r="R166" s="246">
        <v>2125.5</v>
      </c>
      <c r="S166" s="246">
        <v>2033.8</v>
      </c>
      <c r="T166" s="246">
        <v>2105.8000000000002</v>
      </c>
      <c r="U166" s="246">
        <v>2359.4</v>
      </c>
      <c r="V166" s="255">
        <f t="shared" si="2"/>
        <v>2148.2666666666669</v>
      </c>
      <c r="W166" s="205">
        <v>2438</v>
      </c>
      <c r="X166" s="208">
        <v>-1</v>
      </c>
      <c r="Y166" s="208">
        <v>17</v>
      </c>
      <c r="Z166" s="208">
        <v>21</v>
      </c>
      <c r="AA166" s="209">
        <f t="shared" si="7"/>
        <v>1883.909090909091</v>
      </c>
      <c r="AB166" s="210">
        <f t="shared" si="3"/>
        <v>1900</v>
      </c>
      <c r="AC166" s="211">
        <f t="shared" si="4"/>
        <v>2200</v>
      </c>
      <c r="AD166" s="223"/>
      <c r="AE166" s="257">
        <f t="shared" si="5"/>
        <v>-0.11884057971014483</v>
      </c>
      <c r="AF166" s="257"/>
      <c r="AG166" s="224" t="s">
        <v>242</v>
      </c>
      <c r="AH166" s="258" t="str">
        <f t="shared" si="6"/>
        <v>2438</v>
      </c>
    </row>
    <row r="167" spans="2:34" ht="15" hidden="1" x14ac:dyDescent="0.25">
      <c r="B167" s="58"/>
      <c r="C167" s="63"/>
      <c r="D167" s="64"/>
      <c r="E167" s="65"/>
      <c r="F167" s="65"/>
      <c r="G167" s="65"/>
      <c r="H167"/>
      <c r="I167"/>
      <c r="J167"/>
      <c r="K167" s="66"/>
      <c r="L167" s="254" t="s">
        <v>10</v>
      </c>
      <c r="M167" s="246">
        <v>3399.5</v>
      </c>
      <c r="N167" s="246">
        <v>2682.3</v>
      </c>
      <c r="O167" s="246">
        <v>2983.6</v>
      </c>
      <c r="P167" s="246">
        <v>3210.9</v>
      </c>
      <c r="Q167" s="246">
        <v>3156.4</v>
      </c>
      <c r="R167" s="246">
        <v>2807.9</v>
      </c>
      <c r="S167" s="246">
        <v>2966.4999999999995</v>
      </c>
      <c r="T167" s="246">
        <v>2887.1</v>
      </c>
      <c r="U167" s="246">
        <v>3334</v>
      </c>
      <c r="V167" s="255">
        <f t="shared" si="2"/>
        <v>3047.5777777777776</v>
      </c>
      <c r="W167" s="205">
        <v>3317</v>
      </c>
      <c r="X167" s="208">
        <v>-6</v>
      </c>
      <c r="Y167" s="208">
        <v>17</v>
      </c>
      <c r="Z167" s="208">
        <v>21</v>
      </c>
      <c r="AA167" s="209">
        <f t="shared" si="7"/>
        <v>2088.4814814814813</v>
      </c>
      <c r="AB167" s="210">
        <f t="shared" si="3"/>
        <v>2100</v>
      </c>
      <c r="AC167" s="211">
        <f t="shared" si="4"/>
        <v>2400</v>
      </c>
      <c r="AD167" s="223"/>
      <c r="AE167" s="257">
        <f t="shared" si="5"/>
        <v>-8.1224667537600936E-2</v>
      </c>
      <c r="AF167" s="257"/>
      <c r="AG167" s="224" t="s">
        <v>243</v>
      </c>
      <c r="AH167" s="258" t="str">
        <f t="shared" si="6"/>
        <v>3317</v>
      </c>
    </row>
    <row r="168" spans="2:34" ht="15" hidden="1" x14ac:dyDescent="0.25">
      <c r="B168" s="58"/>
      <c r="C168" s="63"/>
      <c r="D168" s="64"/>
      <c r="E168" s="65"/>
      <c r="F168" s="65"/>
      <c r="G168" s="65"/>
      <c r="H168"/>
      <c r="I168"/>
      <c r="J168"/>
      <c r="K168" s="66"/>
      <c r="L168" s="254" t="s">
        <v>105</v>
      </c>
      <c r="M168" s="246">
        <v>2703.3</v>
      </c>
      <c r="N168" s="246">
        <v>2301.6</v>
      </c>
      <c r="O168" s="246">
        <v>2583.8000000000002</v>
      </c>
      <c r="P168" s="246">
        <v>2653.4</v>
      </c>
      <c r="Q168" s="246">
        <v>2646.1</v>
      </c>
      <c r="R168" s="246">
        <v>2423.4</v>
      </c>
      <c r="S168" s="246">
        <v>2374.4</v>
      </c>
      <c r="T168" s="246">
        <v>2564.8000000000002</v>
      </c>
      <c r="U168" s="246">
        <v>2702.6</v>
      </c>
      <c r="V168" s="255">
        <f t="shared" si="2"/>
        <v>2550.3777777777777</v>
      </c>
      <c r="W168" s="205">
        <v>2736</v>
      </c>
      <c r="X168" s="208">
        <v>-3</v>
      </c>
      <c r="Y168" s="208">
        <v>17</v>
      </c>
      <c r="Z168" s="208">
        <v>21</v>
      </c>
      <c r="AA168" s="209">
        <f t="shared" si="7"/>
        <v>1938</v>
      </c>
      <c r="AB168" s="210">
        <f t="shared" si="3"/>
        <v>1950</v>
      </c>
      <c r="AC168" s="211">
        <f t="shared" si="4"/>
        <v>2250</v>
      </c>
      <c r="AD168" s="223"/>
      <c r="AE168" s="257">
        <f t="shared" si="5"/>
        <v>-6.7844379467186466E-2</v>
      </c>
      <c r="AF168" s="257"/>
      <c r="AG168" s="224" t="s">
        <v>244</v>
      </c>
      <c r="AH168" s="258" t="str">
        <f t="shared" si="6"/>
        <v>2736</v>
      </c>
    </row>
    <row r="169" spans="2:34" ht="15" hidden="1" x14ac:dyDescent="0.25">
      <c r="B169" s="58"/>
      <c r="C169" s="63"/>
      <c r="D169" s="64"/>
      <c r="E169" s="65"/>
      <c r="F169" s="65"/>
      <c r="G169" s="65"/>
      <c r="H169"/>
      <c r="I169"/>
      <c r="J169"/>
      <c r="K169" s="66"/>
      <c r="L169" s="254" t="s">
        <v>11</v>
      </c>
      <c r="M169" s="246">
        <v>4738.6000000000004</v>
      </c>
      <c r="N169" s="246">
        <v>4293.6000000000004</v>
      </c>
      <c r="O169" s="246">
        <v>4302.2</v>
      </c>
      <c r="P169" s="246">
        <v>4547.7</v>
      </c>
      <c r="Q169" s="246">
        <v>4502</v>
      </c>
      <c r="R169" s="246">
        <v>3976.9</v>
      </c>
      <c r="S169" s="246">
        <v>4384</v>
      </c>
      <c r="T169" s="246">
        <v>4189.7999999999993</v>
      </c>
      <c r="U169" s="246">
        <v>4624.5</v>
      </c>
      <c r="V169" s="255">
        <f t="shared" si="2"/>
        <v>4395.4777777777781</v>
      </c>
      <c r="W169" s="205">
        <v>4770</v>
      </c>
      <c r="X169" s="208">
        <v>-10</v>
      </c>
      <c r="Y169" s="208">
        <v>17</v>
      </c>
      <c r="Z169" s="208">
        <v>21</v>
      </c>
      <c r="AA169" s="209">
        <f t="shared" si="7"/>
        <v>2615.8064516129034</v>
      </c>
      <c r="AB169" s="210">
        <f t="shared" si="3"/>
        <v>2600</v>
      </c>
      <c r="AC169" s="211">
        <f t="shared" si="4"/>
        <v>3000</v>
      </c>
      <c r="AD169" s="223"/>
      <c r="AE169" s="257">
        <f t="shared" si="5"/>
        <v>-7.851618914511993E-2</v>
      </c>
      <c r="AF169" s="257"/>
      <c r="AG169" s="224" t="s">
        <v>245</v>
      </c>
      <c r="AH169" s="258" t="str">
        <f t="shared" si="6"/>
        <v>4770</v>
      </c>
    </row>
    <row r="170" spans="2:34" ht="15" hidden="1" x14ac:dyDescent="0.25">
      <c r="B170" s="58"/>
      <c r="C170" s="63"/>
      <c r="D170" s="64"/>
      <c r="E170" s="65"/>
      <c r="F170" s="65"/>
      <c r="G170" s="65"/>
      <c r="H170"/>
      <c r="I170"/>
      <c r="J170"/>
      <c r="K170" s="66"/>
      <c r="L170" s="254" t="s">
        <v>12</v>
      </c>
      <c r="M170" s="246">
        <v>3233.5</v>
      </c>
      <c r="N170" s="246">
        <v>2547.3000000000002</v>
      </c>
      <c r="O170" s="246">
        <v>2755.4</v>
      </c>
      <c r="P170" s="246">
        <v>3053.4</v>
      </c>
      <c r="Q170" s="246">
        <v>2906.7</v>
      </c>
      <c r="R170" s="246">
        <v>2733.2</v>
      </c>
      <c r="S170" s="246">
        <v>2900.8</v>
      </c>
      <c r="T170" s="246">
        <v>2720.9</v>
      </c>
      <c r="U170" s="246">
        <v>3143.2</v>
      </c>
      <c r="V170" s="255">
        <f t="shared" si="2"/>
        <v>2888.2666666666669</v>
      </c>
      <c r="W170" s="205">
        <v>3121</v>
      </c>
      <c r="X170" s="208">
        <v>-5</v>
      </c>
      <c r="Y170" s="208">
        <v>17</v>
      </c>
      <c r="Z170" s="208">
        <v>21</v>
      </c>
      <c r="AA170" s="209">
        <f t="shared" si="7"/>
        <v>2040.6538461538462</v>
      </c>
      <c r="AB170" s="210">
        <f t="shared" si="3"/>
        <v>2050</v>
      </c>
      <c r="AC170" s="211">
        <f t="shared" si="4"/>
        <v>2350</v>
      </c>
      <c r="AD170" s="223"/>
      <c r="AE170" s="257">
        <f t="shared" si="5"/>
        <v>-7.4570116415678678E-2</v>
      </c>
      <c r="AF170" s="257"/>
      <c r="AG170" s="224" t="s">
        <v>246</v>
      </c>
      <c r="AH170" s="258" t="str">
        <f t="shared" si="6"/>
        <v>3121</v>
      </c>
    </row>
    <row r="171" spans="2:34" ht="15" hidden="1" x14ac:dyDescent="0.25">
      <c r="B171" s="58"/>
      <c r="C171" s="63"/>
      <c r="D171" s="64"/>
      <c r="E171" s="65"/>
      <c r="F171" s="65"/>
      <c r="G171" s="65"/>
      <c r="H171"/>
      <c r="I171"/>
      <c r="J171"/>
      <c r="K171" s="66"/>
      <c r="L171" s="254" t="s">
        <v>19</v>
      </c>
      <c r="M171" s="246">
        <v>3475.3</v>
      </c>
      <c r="N171" s="246">
        <v>2794</v>
      </c>
      <c r="O171" s="246">
        <v>3113.8</v>
      </c>
      <c r="P171" s="246">
        <v>3347.7</v>
      </c>
      <c r="Q171" s="246">
        <v>3243.4</v>
      </c>
      <c r="R171" s="246">
        <v>2902.4</v>
      </c>
      <c r="S171" s="246">
        <v>3095.8</v>
      </c>
      <c r="T171" s="246">
        <v>2994.3</v>
      </c>
      <c r="U171" s="246">
        <v>3377.3</v>
      </c>
      <c r="V171" s="255">
        <f t="shared" si="2"/>
        <v>3149.333333333333</v>
      </c>
      <c r="W171" s="205">
        <v>3413</v>
      </c>
      <c r="X171" s="208">
        <v>-7</v>
      </c>
      <c r="Y171" s="208">
        <v>17</v>
      </c>
      <c r="Z171" s="208">
        <v>21</v>
      </c>
      <c r="AA171" s="209">
        <f t="shared" si="7"/>
        <v>2072.1785714285716</v>
      </c>
      <c r="AB171" s="210">
        <f t="shared" si="3"/>
        <v>2050</v>
      </c>
      <c r="AC171" s="211">
        <f t="shared" si="4"/>
        <v>2350</v>
      </c>
      <c r="AD171" s="223"/>
      <c r="AE171" s="257">
        <f t="shared" si="5"/>
        <v>-7.7253638050590934E-2</v>
      </c>
      <c r="AF171" s="257"/>
      <c r="AG171" s="224" t="s">
        <v>247</v>
      </c>
      <c r="AH171" s="258" t="str">
        <f t="shared" si="6"/>
        <v>3413</v>
      </c>
    </row>
    <row r="172" spans="2:34" ht="15" hidden="1" x14ac:dyDescent="0.25">
      <c r="B172" s="58"/>
      <c r="C172" s="63"/>
      <c r="D172" s="64"/>
      <c r="E172" s="65"/>
      <c r="F172" s="65"/>
      <c r="G172" s="65"/>
      <c r="H172"/>
      <c r="I172"/>
      <c r="J172"/>
      <c r="K172" s="66"/>
      <c r="L172" s="254" t="s">
        <v>106</v>
      </c>
      <c r="M172" s="246">
        <v>3994.2</v>
      </c>
      <c r="N172" s="246">
        <v>3551.1</v>
      </c>
      <c r="O172" s="246">
        <v>3732.4</v>
      </c>
      <c r="P172" s="246">
        <v>3864</v>
      </c>
      <c r="Q172" s="246">
        <v>3839.6</v>
      </c>
      <c r="R172" s="246">
        <v>3558.9</v>
      </c>
      <c r="S172" s="246">
        <v>3747.1000000000004</v>
      </c>
      <c r="T172" s="246">
        <v>3683.4</v>
      </c>
      <c r="U172" s="246">
        <v>3890.5</v>
      </c>
      <c r="V172" s="255">
        <f t="shared" si="2"/>
        <v>3762.3555555555558</v>
      </c>
      <c r="W172" s="205">
        <v>3994</v>
      </c>
      <c r="X172" s="208">
        <v>-7</v>
      </c>
      <c r="Y172" s="208">
        <v>17</v>
      </c>
      <c r="Z172" s="208">
        <v>21</v>
      </c>
      <c r="AA172" s="209">
        <f t="shared" si="7"/>
        <v>2424.9285714285716</v>
      </c>
      <c r="AB172" s="210">
        <f t="shared" si="3"/>
        <v>2400</v>
      </c>
      <c r="AC172" s="211">
        <f t="shared" si="4"/>
        <v>2750</v>
      </c>
      <c r="AD172" s="223"/>
      <c r="AE172" s="257">
        <f t="shared" si="5"/>
        <v>-5.7998108273521365E-2</v>
      </c>
      <c r="AF172" s="257"/>
      <c r="AG172" s="224" t="s">
        <v>248</v>
      </c>
      <c r="AH172" s="258" t="str">
        <f t="shared" si="6"/>
        <v>3994</v>
      </c>
    </row>
    <row r="173" spans="2:34" ht="15" hidden="1" x14ac:dyDescent="0.25">
      <c r="B173" s="58"/>
      <c r="C173" s="63"/>
      <c r="D173" s="64"/>
      <c r="E173" s="65"/>
      <c r="F173" s="65"/>
      <c r="G173" s="65"/>
      <c r="H173"/>
      <c r="I173"/>
      <c r="J173"/>
      <c r="K173" s="66"/>
      <c r="L173" s="254" t="s">
        <v>91</v>
      </c>
      <c r="M173" s="246">
        <v>3089.4</v>
      </c>
      <c r="N173" s="246">
        <v>2322.6</v>
      </c>
      <c r="O173" s="246">
        <v>2586.3000000000002</v>
      </c>
      <c r="P173" s="246">
        <v>2866</v>
      </c>
      <c r="Q173" s="246">
        <v>2750.7</v>
      </c>
      <c r="R173" s="246">
        <v>2547.1</v>
      </c>
      <c r="S173" s="246">
        <v>2671.2</v>
      </c>
      <c r="T173" s="246">
        <v>2472.8000000000002</v>
      </c>
      <c r="U173" s="246">
        <v>2945.6</v>
      </c>
      <c r="V173" s="255">
        <f t="shared" si="2"/>
        <v>2694.6333333333332</v>
      </c>
      <c r="W173" s="205">
        <v>2902</v>
      </c>
      <c r="X173" s="208">
        <v>-4</v>
      </c>
      <c r="Y173" s="208">
        <v>17</v>
      </c>
      <c r="Z173" s="208">
        <v>21</v>
      </c>
      <c r="AA173" s="209">
        <f t="shared" si="7"/>
        <v>1973.36</v>
      </c>
      <c r="AB173" s="210">
        <f t="shared" si="3"/>
        <v>1950</v>
      </c>
      <c r="AC173" s="211">
        <f t="shared" si="4"/>
        <v>2250</v>
      </c>
      <c r="AD173" s="223"/>
      <c r="AE173" s="257">
        <f t="shared" si="5"/>
        <v>-7.1456466804502683E-2</v>
      </c>
      <c r="AF173" s="257"/>
      <c r="AG173" s="224" t="s">
        <v>249</v>
      </c>
      <c r="AH173" s="258" t="str">
        <f t="shared" si="6"/>
        <v>2902</v>
      </c>
    </row>
    <row r="174" spans="2:34" ht="15" hidden="1" x14ac:dyDescent="0.25">
      <c r="B174" s="58"/>
      <c r="C174" s="63"/>
      <c r="D174" s="64"/>
      <c r="E174" s="65"/>
      <c r="F174" s="65"/>
      <c r="G174" s="65"/>
      <c r="H174"/>
      <c r="I174"/>
      <c r="J174"/>
      <c r="K174" s="66"/>
      <c r="L174" s="254" t="s">
        <v>107</v>
      </c>
      <c r="M174" s="246">
        <v>4104.8999999999996</v>
      </c>
      <c r="N174" s="246">
        <v>3673.3</v>
      </c>
      <c r="O174" s="246">
        <v>3722.7</v>
      </c>
      <c r="P174" s="246">
        <v>3916.6</v>
      </c>
      <c r="Q174" s="246">
        <v>4010.5</v>
      </c>
      <c r="R174" s="246">
        <v>3633.8</v>
      </c>
      <c r="S174" s="246">
        <v>3789.4</v>
      </c>
      <c r="T174" s="246">
        <v>3867.6</v>
      </c>
      <c r="U174" s="246">
        <v>4138.1000000000004</v>
      </c>
      <c r="V174" s="255">
        <f t="shared" si="2"/>
        <v>3872.9888888888891</v>
      </c>
      <c r="W174" s="205">
        <v>4233</v>
      </c>
      <c r="X174" s="208">
        <v>-8</v>
      </c>
      <c r="Y174" s="208">
        <v>17</v>
      </c>
      <c r="Z174" s="208">
        <v>21</v>
      </c>
      <c r="AA174" s="209">
        <f t="shared" si="7"/>
        <v>2481.4137931034484</v>
      </c>
      <c r="AB174" s="210">
        <f t="shared" si="3"/>
        <v>2500</v>
      </c>
      <c r="AC174" s="211">
        <f t="shared" si="4"/>
        <v>2900</v>
      </c>
      <c r="AD174" s="223"/>
      <c r="AE174" s="257">
        <f t="shared" si="5"/>
        <v>-8.5048691498018192E-2</v>
      </c>
      <c r="AF174" s="257"/>
      <c r="AG174" s="224" t="s">
        <v>250</v>
      </c>
      <c r="AH174" s="258" t="str">
        <f t="shared" si="6"/>
        <v>4233</v>
      </c>
    </row>
    <row r="175" spans="2:34" ht="15" hidden="1" x14ac:dyDescent="0.25">
      <c r="B175" s="58"/>
      <c r="C175" s="63"/>
      <c r="D175" s="64"/>
      <c r="E175" s="65"/>
      <c r="F175" s="65"/>
      <c r="G175" s="65"/>
      <c r="H175"/>
      <c r="I175"/>
      <c r="J175"/>
      <c r="K175" s="66"/>
      <c r="L175" s="254" t="s">
        <v>92</v>
      </c>
      <c r="M175" s="246">
        <v>3671.8</v>
      </c>
      <c r="N175" s="246">
        <v>2791</v>
      </c>
      <c r="O175" s="246">
        <v>3051.5</v>
      </c>
      <c r="P175" s="246">
        <v>3396.8</v>
      </c>
      <c r="Q175" s="246">
        <v>3302.6</v>
      </c>
      <c r="R175" s="246">
        <v>3025.8</v>
      </c>
      <c r="S175" s="246">
        <v>3180.2999999999997</v>
      </c>
      <c r="T175" s="246">
        <v>2931.0000000000009</v>
      </c>
      <c r="U175" s="246">
        <v>3449.5</v>
      </c>
      <c r="V175" s="255">
        <f t="shared" si="2"/>
        <v>3200.0333333333333</v>
      </c>
      <c r="W175" s="205">
        <v>3550</v>
      </c>
      <c r="X175" s="208">
        <v>-8</v>
      </c>
      <c r="Y175" s="208">
        <v>17</v>
      </c>
      <c r="Z175" s="208">
        <v>21</v>
      </c>
      <c r="AA175" s="209">
        <f t="shared" si="7"/>
        <v>2081.0344827586205</v>
      </c>
      <c r="AB175" s="210">
        <f t="shared" si="3"/>
        <v>2100</v>
      </c>
      <c r="AC175" s="211">
        <f t="shared" si="4"/>
        <v>2400</v>
      </c>
      <c r="AD175" s="223"/>
      <c r="AE175" s="257">
        <f t="shared" si="5"/>
        <v>-9.858215962441319E-2</v>
      </c>
      <c r="AF175" s="257"/>
      <c r="AG175" s="224" t="s">
        <v>251</v>
      </c>
      <c r="AH175" s="258" t="str">
        <f t="shared" si="6"/>
        <v>3550</v>
      </c>
    </row>
    <row r="176" spans="2:34" ht="15" hidden="1" x14ac:dyDescent="0.25">
      <c r="B176" s="58"/>
      <c r="C176" s="63"/>
      <c r="D176" s="64"/>
      <c r="E176" s="65"/>
      <c r="F176" s="65"/>
      <c r="G176" s="68"/>
      <c r="H176"/>
      <c r="I176"/>
      <c r="J176"/>
      <c r="K176" s="66"/>
      <c r="L176" s="254" t="s">
        <v>108</v>
      </c>
      <c r="M176" s="246">
        <v>6214.9</v>
      </c>
      <c r="N176" s="246">
        <v>5968.2</v>
      </c>
      <c r="O176" s="246">
        <v>5797.3</v>
      </c>
      <c r="P176" s="246">
        <v>5962.4</v>
      </c>
      <c r="Q176" s="246">
        <v>5944.6</v>
      </c>
      <c r="R176" s="246">
        <v>5701.5</v>
      </c>
      <c r="S176" s="246">
        <v>5912.9000000000005</v>
      </c>
      <c r="T176" s="246">
        <v>5871.3</v>
      </c>
      <c r="U176" s="246">
        <v>6386.9</v>
      </c>
      <c r="V176" s="255">
        <f t="shared" si="2"/>
        <v>5973.333333333333</v>
      </c>
      <c r="W176" s="205">
        <v>6375</v>
      </c>
      <c r="X176" s="208">
        <v>-18</v>
      </c>
      <c r="Y176" s="208">
        <v>17</v>
      </c>
      <c r="Z176" s="208">
        <v>21</v>
      </c>
      <c r="AA176" s="209">
        <f t="shared" si="7"/>
        <v>2778.8461538461538</v>
      </c>
      <c r="AB176" s="210">
        <f t="shared" si="3"/>
        <v>2800</v>
      </c>
      <c r="AC176" s="211">
        <f t="shared" si="4"/>
        <v>3200</v>
      </c>
      <c r="AD176" s="223"/>
      <c r="AE176" s="257">
        <f t="shared" si="5"/>
        <v>-6.3006535947712439E-2</v>
      </c>
      <c r="AF176" s="257"/>
      <c r="AG176" s="224" t="s">
        <v>252</v>
      </c>
      <c r="AH176" s="258" t="str">
        <f t="shared" si="6"/>
        <v>6375</v>
      </c>
    </row>
    <row r="177" spans="2:34" ht="15" hidden="1" x14ac:dyDescent="0.25">
      <c r="B177" s="58"/>
      <c r="C177" s="63"/>
      <c r="D177" s="64"/>
      <c r="E177" s="65"/>
      <c r="F177" s="65"/>
      <c r="G177" s="65"/>
      <c r="H177"/>
      <c r="I177"/>
      <c r="J177"/>
      <c r="K177" s="66"/>
      <c r="L177" s="254" t="s">
        <v>20</v>
      </c>
      <c r="M177" s="246">
        <v>5434.2</v>
      </c>
      <c r="N177" s="246">
        <v>5395.7</v>
      </c>
      <c r="O177" s="246">
        <v>5087.6000000000004</v>
      </c>
      <c r="P177" s="246">
        <v>5141.7</v>
      </c>
      <c r="Q177" s="246">
        <v>5108.3</v>
      </c>
      <c r="R177" s="246">
        <v>4967</v>
      </c>
      <c r="S177" s="246">
        <v>5160.7000000000007</v>
      </c>
      <c r="T177" s="246">
        <v>5147.0000000000009</v>
      </c>
      <c r="U177" s="246">
        <v>5509.2</v>
      </c>
      <c r="V177" s="255">
        <f t="shared" si="2"/>
        <v>5216.8222222222212</v>
      </c>
      <c r="W177" s="205">
        <v>5586</v>
      </c>
      <c r="X177" s="208">
        <v>-11</v>
      </c>
      <c r="Y177" s="208">
        <v>17</v>
      </c>
      <c r="Z177" s="208">
        <v>21</v>
      </c>
      <c r="AA177" s="209">
        <f t="shared" si="7"/>
        <v>2967.5625</v>
      </c>
      <c r="AB177" s="210">
        <f t="shared" si="3"/>
        <v>2950</v>
      </c>
      <c r="AC177" s="211">
        <f t="shared" si="4"/>
        <v>3400</v>
      </c>
      <c r="AD177" s="223"/>
      <c r="AE177" s="257">
        <f t="shared" si="5"/>
        <v>-6.6089827743963325E-2</v>
      </c>
      <c r="AF177" s="257"/>
      <c r="AG177" s="224" t="s">
        <v>253</v>
      </c>
      <c r="AH177" s="258" t="str">
        <f t="shared" si="6"/>
        <v>5586</v>
      </c>
    </row>
    <row r="178" spans="2:34" ht="15" hidden="1" x14ac:dyDescent="0.25">
      <c r="B178" s="58"/>
      <c r="C178" s="63"/>
      <c r="D178" s="64"/>
      <c r="E178" s="65"/>
      <c r="F178" s="65"/>
      <c r="G178" s="65"/>
      <c r="H178"/>
      <c r="I178"/>
      <c r="J178"/>
      <c r="K178" s="66"/>
      <c r="L178" s="254" t="s">
        <v>13</v>
      </c>
      <c r="M178" s="246">
        <v>3491.1</v>
      </c>
      <c r="N178" s="246">
        <v>2744.9</v>
      </c>
      <c r="O178" s="246">
        <v>3023.2</v>
      </c>
      <c r="P178" s="246">
        <v>3288.8</v>
      </c>
      <c r="Q178" s="246">
        <v>3270.8</v>
      </c>
      <c r="R178" s="246">
        <v>2842.8</v>
      </c>
      <c r="S178" s="246">
        <v>3069.6</v>
      </c>
      <c r="T178" s="246">
        <v>2977.2</v>
      </c>
      <c r="U178" s="246">
        <v>3445</v>
      </c>
      <c r="V178" s="255">
        <f t="shared" si="2"/>
        <v>3128.1555555555551</v>
      </c>
      <c r="W178" s="205">
        <v>3443</v>
      </c>
      <c r="X178" s="208">
        <v>-8</v>
      </c>
      <c r="Y178" s="208">
        <v>17</v>
      </c>
      <c r="Z178" s="208">
        <v>21</v>
      </c>
      <c r="AA178" s="209">
        <f t="shared" si="7"/>
        <v>2018.3103448275863</v>
      </c>
      <c r="AB178" s="210">
        <f t="shared" si="3"/>
        <v>2000</v>
      </c>
      <c r="AC178" s="211">
        <f t="shared" si="4"/>
        <v>2300</v>
      </c>
      <c r="AD178" s="223"/>
      <c r="AE178" s="257">
        <f t="shared" si="5"/>
        <v>-9.1444799432019996E-2</v>
      </c>
      <c r="AF178" s="257"/>
      <c r="AG178" s="259" t="s">
        <v>254</v>
      </c>
      <c r="AH178" s="258" t="str">
        <f t="shared" si="6"/>
        <v>3443</v>
      </c>
    </row>
    <row r="179" spans="2:34" ht="15" hidden="1" x14ac:dyDescent="0.25">
      <c r="B179" s="58"/>
      <c r="C179" s="63"/>
      <c r="D179" s="64"/>
      <c r="E179" s="65"/>
      <c r="F179" s="65"/>
      <c r="G179" s="65"/>
      <c r="H179"/>
      <c r="I179"/>
      <c r="J179"/>
      <c r="K179" s="66"/>
      <c r="L179" s="254" t="s">
        <v>27</v>
      </c>
      <c r="M179" s="246">
        <v>4850.6000000000004</v>
      </c>
      <c r="N179" s="246">
        <v>4388.2</v>
      </c>
      <c r="O179" s="246">
        <v>4494</v>
      </c>
      <c r="P179" s="246">
        <v>4666.1000000000004</v>
      </c>
      <c r="Q179" s="246">
        <v>4728</v>
      </c>
      <c r="R179" s="246">
        <v>4190.2</v>
      </c>
      <c r="S179" s="246">
        <v>4700.7000000000007</v>
      </c>
      <c r="T179" s="246">
        <v>4475.5</v>
      </c>
      <c r="U179" s="246">
        <v>4799.5</v>
      </c>
      <c r="V179" s="255">
        <f t="shared" si="2"/>
        <v>4588.0888888888894</v>
      </c>
      <c r="W179" s="205">
        <v>4866</v>
      </c>
      <c r="X179" s="208">
        <v>-12</v>
      </c>
      <c r="Y179" s="208">
        <v>17</v>
      </c>
      <c r="Z179" s="208">
        <v>21</v>
      </c>
      <c r="AA179" s="209">
        <f t="shared" si="7"/>
        <v>2506.7272727272725</v>
      </c>
      <c r="AB179" s="210">
        <f t="shared" si="3"/>
        <v>2500</v>
      </c>
      <c r="AC179" s="211">
        <f t="shared" si="4"/>
        <v>2900</v>
      </c>
      <c r="AD179" s="223"/>
      <c r="AE179" s="257">
        <f t="shared" si="5"/>
        <v>-5.7112846508654003E-2</v>
      </c>
      <c r="AF179" s="257"/>
      <c r="AG179" s="259" t="s">
        <v>255</v>
      </c>
      <c r="AH179" s="258" t="str">
        <f t="shared" si="6"/>
        <v>4866</v>
      </c>
    </row>
    <row r="180" spans="2:34" ht="15" hidden="1" x14ac:dyDescent="0.25">
      <c r="B180" s="58"/>
      <c r="C180" s="63"/>
      <c r="D180" s="64"/>
      <c r="E180" s="65"/>
      <c r="F180" s="65"/>
      <c r="G180" s="65"/>
      <c r="H180"/>
      <c r="I180"/>
      <c r="J180"/>
      <c r="K180" s="66"/>
      <c r="L180" s="254" t="s">
        <v>14</v>
      </c>
      <c r="M180" s="246">
        <v>3152.7</v>
      </c>
      <c r="N180" s="246">
        <v>2477.4</v>
      </c>
      <c r="O180" s="246">
        <v>2879.7</v>
      </c>
      <c r="P180" s="246">
        <v>2996.1</v>
      </c>
      <c r="Q180" s="246">
        <v>2883.3</v>
      </c>
      <c r="R180" s="246">
        <v>2622.6</v>
      </c>
      <c r="S180" s="246">
        <v>2762.7000000000003</v>
      </c>
      <c r="T180" s="246">
        <v>2818.7</v>
      </c>
      <c r="U180" s="246">
        <v>3184.4</v>
      </c>
      <c r="V180" s="255">
        <f t="shared" si="2"/>
        <v>2864.1777777777779</v>
      </c>
      <c r="W180" s="205">
        <v>3195</v>
      </c>
      <c r="X180" s="208">
        <v>-6</v>
      </c>
      <c r="Y180" s="208">
        <v>17</v>
      </c>
      <c r="Z180" s="208">
        <v>21</v>
      </c>
      <c r="AA180" s="209">
        <f t="shared" si="7"/>
        <v>2011.6666666666667</v>
      </c>
      <c r="AB180" s="210">
        <f t="shared" si="3"/>
        <v>2000</v>
      </c>
      <c r="AC180" s="211">
        <f t="shared" si="4"/>
        <v>2300</v>
      </c>
      <c r="AD180" s="223"/>
      <c r="AE180" s="257">
        <f t="shared" si="5"/>
        <v>-0.10354373152495211</v>
      </c>
      <c r="AF180" s="257"/>
      <c r="AG180" s="259" t="s">
        <v>256</v>
      </c>
      <c r="AH180" s="258" t="str">
        <f t="shared" si="6"/>
        <v>3195</v>
      </c>
    </row>
    <row r="181" spans="2:34" ht="15" hidden="1" x14ac:dyDescent="0.25">
      <c r="L181" s="254" t="s">
        <v>3</v>
      </c>
      <c r="M181" s="246">
        <v>3967</v>
      </c>
      <c r="N181" s="246">
        <v>3104.2</v>
      </c>
      <c r="O181" s="246">
        <v>3418.3</v>
      </c>
      <c r="P181" s="246">
        <v>3628.8</v>
      </c>
      <c r="Q181" s="246">
        <v>3580.5</v>
      </c>
      <c r="R181" s="246">
        <v>3210.4</v>
      </c>
      <c r="S181" s="246">
        <v>3440.6</v>
      </c>
      <c r="T181" s="246">
        <v>3321.2000000000003</v>
      </c>
      <c r="U181" s="246">
        <v>3773.3</v>
      </c>
      <c r="V181" s="255">
        <f t="shared" si="2"/>
        <v>3493.8111111111111</v>
      </c>
      <c r="W181" s="205">
        <v>3844</v>
      </c>
      <c r="X181" s="208">
        <v>-9</v>
      </c>
      <c r="Y181" s="208">
        <v>17</v>
      </c>
      <c r="Z181" s="208">
        <v>21</v>
      </c>
      <c r="AA181" s="209">
        <f t="shared" si="7"/>
        <v>2178.2666666666669</v>
      </c>
      <c r="AB181" s="210">
        <f t="shared" si="3"/>
        <v>2200</v>
      </c>
      <c r="AC181" s="211">
        <f t="shared" si="4"/>
        <v>2550</v>
      </c>
      <c r="AD181" s="223"/>
      <c r="AE181" s="257">
        <f t="shared" si="5"/>
        <v>-9.1100127182333179E-2</v>
      </c>
      <c r="AF181" s="257"/>
      <c r="AG181" s="259" t="s">
        <v>257</v>
      </c>
      <c r="AH181" s="258" t="str">
        <f>RIGHT(AG181,4)</f>
        <v>3844</v>
      </c>
    </row>
    <row r="182" spans="2:34" ht="15" hidden="1" x14ac:dyDescent="0.25">
      <c r="L182" s="254" t="s">
        <v>109</v>
      </c>
      <c r="M182" s="246">
        <v>5525.3</v>
      </c>
      <c r="N182" s="246">
        <v>4968.3999999999996</v>
      </c>
      <c r="O182" s="246">
        <v>5100.5</v>
      </c>
      <c r="P182" s="246">
        <v>5200.1000000000004</v>
      </c>
      <c r="Q182" s="246">
        <v>5212.8</v>
      </c>
      <c r="R182" s="246">
        <v>4807.8999999999996</v>
      </c>
      <c r="S182" s="246">
        <v>5152.8999999999996</v>
      </c>
      <c r="T182" s="246">
        <v>4948.1000000000004</v>
      </c>
      <c r="U182" s="246">
        <v>5281.5</v>
      </c>
      <c r="V182" s="255">
        <f t="shared" si="2"/>
        <v>5133.0555555555557</v>
      </c>
      <c r="W182" s="205">
        <v>5546</v>
      </c>
      <c r="X182" s="208">
        <v>-16</v>
      </c>
      <c r="Y182" s="208">
        <v>17</v>
      </c>
      <c r="Z182" s="208">
        <v>21</v>
      </c>
      <c r="AA182" s="209">
        <f t="shared" si="7"/>
        <v>2548.1621621621621</v>
      </c>
      <c r="AB182" s="210">
        <f t="shared" si="3"/>
        <v>2550</v>
      </c>
      <c r="AC182" s="211">
        <f t="shared" si="4"/>
        <v>2950</v>
      </c>
      <c r="AD182" s="223"/>
      <c r="AE182" s="257">
        <f t="shared" si="5"/>
        <v>-7.4458067876748024E-2</v>
      </c>
      <c r="AF182" s="257"/>
      <c r="AG182" s="224" t="s">
        <v>258</v>
      </c>
      <c r="AH182" s="258" t="str">
        <f t="shared" si="6"/>
        <v>5546</v>
      </c>
    </row>
    <row r="183" spans="2:34" ht="15" hidden="1" x14ac:dyDescent="0.25">
      <c r="L183" s="254" t="s">
        <v>21</v>
      </c>
      <c r="M183" s="246">
        <v>3254.7</v>
      </c>
      <c r="N183" s="246">
        <v>2381.5</v>
      </c>
      <c r="O183" s="246">
        <v>2908.7</v>
      </c>
      <c r="P183" s="246">
        <v>2974.8</v>
      </c>
      <c r="Q183" s="246">
        <v>2959.3</v>
      </c>
      <c r="R183" s="246">
        <v>2592.9</v>
      </c>
      <c r="S183" s="246">
        <v>2765.8</v>
      </c>
      <c r="T183" s="246">
        <v>2707.8</v>
      </c>
      <c r="U183" s="246">
        <v>3101.4</v>
      </c>
      <c r="V183" s="255">
        <f t="shared" si="2"/>
        <v>2849.6555555555556</v>
      </c>
      <c r="W183" s="205">
        <v>3213</v>
      </c>
      <c r="X183" s="208">
        <v>-8</v>
      </c>
      <c r="Y183" s="208">
        <v>17</v>
      </c>
      <c r="Z183" s="208">
        <v>21</v>
      </c>
      <c r="AA183" s="209">
        <f t="shared" si="7"/>
        <v>1883.4827586206898</v>
      </c>
      <c r="AB183" s="210">
        <f t="shared" si="3"/>
        <v>1900</v>
      </c>
      <c r="AC183" s="211">
        <f t="shared" si="4"/>
        <v>2200</v>
      </c>
      <c r="AD183" s="223"/>
      <c r="AE183" s="257">
        <f t="shared" si="5"/>
        <v>-0.11308572811840789</v>
      </c>
      <c r="AF183" s="257"/>
      <c r="AG183" s="224" t="s">
        <v>259</v>
      </c>
      <c r="AH183" s="258" t="str">
        <f t="shared" si="6"/>
        <v>3213</v>
      </c>
    </row>
    <row r="184" spans="2:34" ht="15" hidden="1" x14ac:dyDescent="0.25">
      <c r="L184" s="254" t="s">
        <v>22</v>
      </c>
      <c r="M184" s="246">
        <v>3566.4</v>
      </c>
      <c r="N184" s="246">
        <v>2906.9</v>
      </c>
      <c r="O184" s="246">
        <v>3220.5</v>
      </c>
      <c r="P184" s="246">
        <v>3374.8</v>
      </c>
      <c r="Q184" s="246">
        <v>3402.4</v>
      </c>
      <c r="R184" s="246">
        <v>2982.2</v>
      </c>
      <c r="S184" s="246">
        <v>3203.6</v>
      </c>
      <c r="T184" s="246">
        <v>3017.3</v>
      </c>
      <c r="U184" s="246">
        <v>3482.4</v>
      </c>
      <c r="V184" s="255">
        <f t="shared" si="2"/>
        <v>3239.6111111111113</v>
      </c>
      <c r="W184" s="205">
        <v>3536</v>
      </c>
      <c r="X184" s="208">
        <v>-7</v>
      </c>
      <c r="Y184" s="208">
        <v>17</v>
      </c>
      <c r="Z184" s="208">
        <v>21</v>
      </c>
      <c r="AA184" s="209">
        <f t="shared" si="7"/>
        <v>2146.8571428571427</v>
      </c>
      <c r="AB184" s="210">
        <f t="shared" si="3"/>
        <v>2150</v>
      </c>
      <c r="AC184" s="211">
        <f t="shared" si="4"/>
        <v>2450</v>
      </c>
      <c r="AD184" s="223"/>
      <c r="AE184" s="257">
        <f t="shared" si="5"/>
        <v>-8.3820387129210583E-2</v>
      </c>
      <c r="AF184" s="257"/>
      <c r="AG184" s="224" t="s">
        <v>260</v>
      </c>
      <c r="AH184" s="258" t="str">
        <f t="shared" si="6"/>
        <v>3536</v>
      </c>
    </row>
    <row r="185" spans="2:34" ht="15" hidden="1" x14ac:dyDescent="0.25">
      <c r="L185" s="254" t="s">
        <v>4</v>
      </c>
      <c r="M185" s="246">
        <v>5444.1</v>
      </c>
      <c r="N185" s="246">
        <v>5119.7</v>
      </c>
      <c r="O185" s="246">
        <v>4954.8</v>
      </c>
      <c r="P185" s="246">
        <v>5120.3</v>
      </c>
      <c r="Q185" s="246">
        <v>5033.5</v>
      </c>
      <c r="R185" s="246">
        <v>4700.6000000000004</v>
      </c>
      <c r="S185" s="246">
        <v>4899.3999999999996</v>
      </c>
      <c r="T185" s="246">
        <v>4725.8999999999996</v>
      </c>
      <c r="U185" s="246">
        <v>5116.8999999999996</v>
      </c>
      <c r="V185" s="255">
        <f t="shared" si="2"/>
        <v>5012.8</v>
      </c>
      <c r="W185" s="205">
        <v>5388</v>
      </c>
      <c r="X185" s="208">
        <v>-11</v>
      </c>
      <c r="Y185" s="208">
        <v>17</v>
      </c>
      <c r="Z185" s="208">
        <v>21</v>
      </c>
      <c r="AA185" s="209">
        <f t="shared" si="7"/>
        <v>2862.375</v>
      </c>
      <c r="AB185" s="210">
        <f t="shared" si="3"/>
        <v>2850</v>
      </c>
      <c r="AC185" s="211">
        <f t="shared" si="4"/>
        <v>3300</v>
      </c>
      <c r="AD185" s="223"/>
      <c r="AE185" s="257">
        <f t="shared" si="5"/>
        <v>-6.9636228656273169E-2</v>
      </c>
      <c r="AF185" s="257"/>
      <c r="AG185" s="224" t="s">
        <v>261</v>
      </c>
      <c r="AH185" s="258" t="str">
        <f t="shared" si="6"/>
        <v>5388</v>
      </c>
    </row>
    <row r="186" spans="2:34" ht="15" hidden="1" x14ac:dyDescent="0.25">
      <c r="L186" s="254" t="s">
        <v>110</v>
      </c>
      <c r="M186" s="246">
        <v>3436.2</v>
      </c>
      <c r="N186" s="246">
        <v>2790.3</v>
      </c>
      <c r="O186" s="246">
        <v>3064.2</v>
      </c>
      <c r="P186" s="246">
        <v>3328.6</v>
      </c>
      <c r="Q186" s="246">
        <v>3267</v>
      </c>
      <c r="R186" s="246">
        <v>2896.8</v>
      </c>
      <c r="S186" s="246">
        <v>3061.3999999999996</v>
      </c>
      <c r="T186" s="246">
        <v>2934.4000000000005</v>
      </c>
      <c r="U186" s="246">
        <v>3402</v>
      </c>
      <c r="V186" s="255">
        <f t="shared" si="2"/>
        <v>3131.2111111111112</v>
      </c>
      <c r="W186" s="205">
        <v>3432</v>
      </c>
      <c r="X186" s="208">
        <v>-8</v>
      </c>
      <c r="Y186" s="208">
        <v>17</v>
      </c>
      <c r="Z186" s="208">
        <v>21</v>
      </c>
      <c r="AA186" s="209">
        <f t="shared" si="7"/>
        <v>2011.8620689655172</v>
      </c>
      <c r="AB186" s="210">
        <f t="shared" si="3"/>
        <v>2000</v>
      </c>
      <c r="AC186" s="211">
        <f t="shared" si="4"/>
        <v>2300</v>
      </c>
      <c r="AD186" s="223"/>
      <c r="AE186" s="257">
        <f t="shared" si="5"/>
        <v>-8.764245014245009E-2</v>
      </c>
      <c r="AF186" s="257"/>
      <c r="AG186" s="224" t="s">
        <v>262</v>
      </c>
      <c r="AH186" s="258" t="str">
        <f>RIGHT(AG186,4)</f>
        <v>3432</v>
      </c>
    </row>
    <row r="187" spans="2:34" ht="15" hidden="1" x14ac:dyDescent="0.25">
      <c r="L187" s="254" t="s">
        <v>111</v>
      </c>
      <c r="M187" s="247">
        <v>3586</v>
      </c>
      <c r="N187" s="247">
        <v>2783.9</v>
      </c>
      <c r="O187" s="247">
        <v>3060.2</v>
      </c>
      <c r="P187" s="247">
        <v>3334.8</v>
      </c>
      <c r="Q187" s="247">
        <v>3233.4</v>
      </c>
      <c r="R187" s="247">
        <v>2934.5</v>
      </c>
      <c r="S187" s="247">
        <v>3111.7</v>
      </c>
      <c r="T187" s="247">
        <v>2932.7</v>
      </c>
      <c r="U187" s="247">
        <v>3401</v>
      </c>
      <c r="V187" s="255">
        <f t="shared" si="2"/>
        <v>3153.1333333333332</v>
      </c>
      <c r="W187" s="205">
        <v>3440</v>
      </c>
      <c r="X187" s="208">
        <v>-8</v>
      </c>
      <c r="Y187" s="208">
        <v>17</v>
      </c>
      <c r="Z187" s="208">
        <v>21</v>
      </c>
      <c r="AA187" s="209">
        <f t="shared" si="7"/>
        <v>2016.5517241379309</v>
      </c>
      <c r="AB187" s="212">
        <f t="shared" si="3"/>
        <v>2000</v>
      </c>
      <c r="AC187" s="213">
        <f t="shared" si="4"/>
        <v>2300</v>
      </c>
      <c r="AD187" s="223"/>
      <c r="AE187" s="257">
        <f t="shared" si="5"/>
        <v>-8.3391472868217131E-2</v>
      </c>
      <c r="AF187" s="257"/>
      <c r="AG187" s="224" t="s">
        <v>263</v>
      </c>
      <c r="AH187" s="258" t="str">
        <f t="shared" si="6"/>
        <v>3440</v>
      </c>
    </row>
    <row r="188" spans="2:34" hidden="1" x14ac:dyDescent="0.2"/>
    <row r="189" spans="2:34" hidden="1" x14ac:dyDescent="0.2">
      <c r="M189"/>
      <c r="N189"/>
      <c r="O189"/>
      <c r="P189"/>
      <c r="Q189"/>
      <c r="R189"/>
      <c r="S189"/>
    </row>
    <row r="191" spans="2:34" x14ac:dyDescent="0.2">
      <c r="M191"/>
      <c r="N191"/>
      <c r="O191"/>
      <c r="P191"/>
      <c r="Q191"/>
      <c r="R191"/>
      <c r="S191"/>
    </row>
    <row r="192" spans="2:34" x14ac:dyDescent="0.2">
      <c r="M192"/>
      <c r="N192"/>
      <c r="O192"/>
      <c r="P192"/>
      <c r="Q192"/>
      <c r="R192"/>
      <c r="S192"/>
    </row>
    <row r="193" spans="12:19" x14ac:dyDescent="0.2">
      <c r="L193"/>
      <c r="N193" s="215"/>
      <c r="O193" s="215"/>
      <c r="P193" s="215"/>
      <c r="Q193" s="215"/>
      <c r="R193" s="215"/>
      <c r="S193" s="215"/>
    </row>
    <row r="194" spans="12:19" x14ac:dyDescent="0.2">
      <c r="L194"/>
      <c r="N194" s="215"/>
      <c r="O194" s="215"/>
      <c r="P194" s="215"/>
      <c r="Q194" s="215"/>
      <c r="R194" s="215"/>
      <c r="S194" s="215"/>
    </row>
    <row r="195" spans="12:19" x14ac:dyDescent="0.2">
      <c r="L195"/>
      <c r="N195" s="215"/>
      <c r="O195" s="215"/>
      <c r="P195" s="215"/>
      <c r="Q195" s="215"/>
      <c r="R195" s="215"/>
      <c r="S195" s="215"/>
    </row>
    <row r="196" spans="12:19" x14ac:dyDescent="0.2">
      <c r="L196"/>
      <c r="N196" s="215"/>
      <c r="O196" s="215"/>
      <c r="P196" s="215"/>
      <c r="Q196" s="215"/>
      <c r="R196" s="215"/>
      <c r="S196" s="215"/>
    </row>
    <row r="197" spans="12:19" x14ac:dyDescent="0.2">
      <c r="N197" s="179"/>
      <c r="O197" s="179"/>
      <c r="P197" s="179"/>
      <c r="Q197" s="179"/>
      <c r="R197" s="179"/>
      <c r="S197" s="179"/>
    </row>
  </sheetData>
  <sheetProtection algorithmName="SHA-512" hashValue="SWoC5PtfTXg4ggTMCVHCjJzP6iaXjydneGZiYVhsUMb+GoGHdGGP+0JOD7aBG7kh5grNlzdhXp1ae9T18impnQ==" saltValue="6kxOw5U05RqggTd1pj8Yfg==" spinCount="100000" sheet="1" formatCells="0" selectLockedCells="1"/>
  <dataConsolidate/>
  <mergeCells count="21">
    <mergeCell ref="D41:F41"/>
    <mergeCell ref="C10:G10"/>
    <mergeCell ref="C12:G12"/>
    <mergeCell ref="C13:G13"/>
    <mergeCell ref="C15:G15"/>
    <mergeCell ref="C16:G16"/>
    <mergeCell ref="D35:F35"/>
    <mergeCell ref="D36:F36"/>
    <mergeCell ref="D37:F37"/>
    <mergeCell ref="D38:F38"/>
    <mergeCell ref="D39:F39"/>
    <mergeCell ref="D40:F40"/>
    <mergeCell ref="B134:D134"/>
    <mergeCell ref="V141:W141"/>
    <mergeCell ref="V145:W145"/>
    <mergeCell ref="B52:D52"/>
    <mergeCell ref="B53:D53"/>
    <mergeCell ref="B54:D54"/>
    <mergeCell ref="B57:G57"/>
    <mergeCell ref="B132:D132"/>
    <mergeCell ref="B133:F133"/>
  </mergeCells>
  <conditionalFormatting sqref="E51">
    <cfRule type="expression" dxfId="3" priority="4">
      <formula>$G$25=$B$117</formula>
    </cfRule>
  </conditionalFormatting>
  <conditionalFormatting sqref="F51">
    <cfRule type="expression" dxfId="2" priority="3">
      <formula>$G$25=$B$117</formula>
    </cfRule>
  </conditionalFormatting>
  <conditionalFormatting sqref="G50">
    <cfRule type="expression" dxfId="1" priority="2">
      <formula>$G$25=$B$117</formula>
    </cfRule>
  </conditionalFormatting>
  <conditionalFormatting sqref="G51">
    <cfRule type="expression" dxfId="0" priority="1">
      <formula>$G$25=$B$117</formula>
    </cfRule>
  </conditionalFormatting>
  <dataValidations count="7">
    <dataValidation type="list" allowBlank="1" showInputMessage="1" showErrorMessage="1" sqref="G18" xr:uid="{EA406487-0B68-4F3E-8120-CA8CC5788BD2}">
      <formula1>$L$147:$L$187</formula1>
    </dataValidation>
    <dataValidation type="list" allowBlank="1" showInputMessage="1" showErrorMessage="1" sqref="G29" xr:uid="{372F9545-FE0E-4DE4-BB4D-FFA106810EC8}">
      <formula1>$L$87:$L$89</formula1>
    </dataValidation>
    <dataValidation type="list" allowBlank="1" showInputMessage="1" showErrorMessage="1" sqref="G21" xr:uid="{CA9035DD-39A9-4A51-9206-0784F3C7B275}">
      <formula1>$B$66:$B$68</formula1>
    </dataValidation>
    <dataValidation type="list" allowBlank="1" showInputMessage="1" showErrorMessage="1" sqref="G25" xr:uid="{99229669-1D72-4132-80D7-789E79BA810E}">
      <formula1>$B$115:$B$117</formula1>
    </dataValidation>
    <dataValidation type="list" allowBlank="1" showInputMessage="1" showErrorMessage="1" sqref="G28" xr:uid="{BD24CEB3-2322-4743-89F9-0A8604258266}">
      <formula1>$B$82:$B$98</formula1>
    </dataValidation>
    <dataValidation type="list" allowBlank="1" showInputMessage="1" showErrorMessage="1" sqref="G50" xr:uid="{AF0A9268-1362-4AD1-BAFE-74EF5ADE4F1D}">
      <formula1>$D$102:$D$104</formula1>
    </dataValidation>
    <dataValidation type="list" allowBlank="1" showInputMessage="1" showErrorMessage="1" sqref="B37:B41" xr:uid="{CDA8F38F-A34E-4320-A8F4-19E500C460AA}">
      <formula1>$B$102:$B$110</formula1>
    </dataValidation>
  </dataValidations>
  <pageMargins left="0.25" right="0.25" top="0.75" bottom="0.75" header="0.3" footer="0.3"/>
  <pageSetup paperSize="9" scale="75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Picture.8" shapeId="1362945" r:id="rId4">
          <objectPr defaultSize="0" autoPict="0" r:id="rId5">
            <anchor moveWithCells="1" sizeWithCells="1">
              <from>
                <xdr:col>1</xdr:col>
                <xdr:colOff>9525</xdr:colOff>
                <xdr:row>0</xdr:row>
                <xdr:rowOff>38100</xdr:rowOff>
              </from>
              <to>
                <xdr:col>1</xdr:col>
                <xdr:colOff>742950</xdr:colOff>
                <xdr:row>3</xdr:row>
                <xdr:rowOff>0</xdr:rowOff>
              </to>
            </anchor>
          </objectPr>
        </oleObject>
      </mc:Choice>
      <mc:Fallback>
        <oleObject progId="Word.Picture.8" shapeId="136294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3BA7C-1A1B-4E92-BECC-77033290D0B0}">
  <dimension ref="A2:D5"/>
  <sheetViews>
    <sheetView zoomScale="130" zoomScaleNormal="130" workbookViewId="0">
      <selection activeCell="C35" sqref="C35"/>
    </sheetView>
  </sheetViews>
  <sheetFormatPr baseColWidth="10" defaultRowHeight="12.75" x14ac:dyDescent="0.2"/>
  <cols>
    <col min="1" max="16384" width="11.42578125" style="260"/>
  </cols>
  <sheetData>
    <row r="2" spans="1:4" x14ac:dyDescent="0.2">
      <c r="A2" s="260" t="s">
        <v>273</v>
      </c>
      <c r="B2" s="260" t="s">
        <v>272</v>
      </c>
      <c r="C2" s="260" t="s">
        <v>271</v>
      </c>
      <c r="D2" s="260" t="s">
        <v>270</v>
      </c>
    </row>
    <row r="3" spans="1:4" x14ac:dyDescent="0.2">
      <c r="B3" s="260" t="s">
        <v>269</v>
      </c>
      <c r="C3" s="260" t="s">
        <v>265</v>
      </c>
      <c r="D3" s="260" t="s">
        <v>268</v>
      </c>
    </row>
    <row r="4" spans="1:4" x14ac:dyDescent="0.2">
      <c r="A4" s="261">
        <v>44705</v>
      </c>
      <c r="B4" s="260" t="s">
        <v>266</v>
      </c>
      <c r="C4" s="260" t="s">
        <v>265</v>
      </c>
      <c r="D4" s="260" t="s">
        <v>267</v>
      </c>
    </row>
    <row r="5" spans="1:4" x14ac:dyDescent="0.2">
      <c r="A5" s="261">
        <v>44712</v>
      </c>
      <c r="B5" s="260" t="s">
        <v>266</v>
      </c>
      <c r="C5" s="260" t="s">
        <v>265</v>
      </c>
      <c r="D5" s="260" t="s">
        <v>264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XFD1048576"/>
    </sheetView>
  </sheetViews>
  <sheetFormatPr baseColWidth="10" defaultColWidth="11.5703125" defaultRowHeight="12.75" x14ac:dyDescent="0.2"/>
  <sheetData/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2"/>
  <sheetViews>
    <sheetView showGridLines="0" workbookViewId="0">
      <selection sqref="A1:XFD1048576"/>
    </sheetView>
  </sheetViews>
  <sheetFormatPr baseColWidth="10" defaultColWidth="11.42578125" defaultRowHeight="15" x14ac:dyDescent="0.25"/>
  <cols>
    <col min="1" max="1" width="17.5703125" style="26" bestFit="1" customWidth="1"/>
    <col min="2" max="2" width="10.5703125" style="26" bestFit="1" customWidth="1"/>
    <col min="3" max="3" width="11.42578125" style="26"/>
    <col min="4" max="4" width="1.7109375" style="26" customWidth="1"/>
    <col min="5" max="5" width="9.5703125" style="26" customWidth="1"/>
    <col min="6" max="6" width="7.7109375" style="26" customWidth="1"/>
    <col min="7" max="7" width="3.42578125" style="26" customWidth="1"/>
    <col min="8" max="8" width="12.7109375" style="26" customWidth="1"/>
    <col min="9" max="9" width="25.7109375" style="26" customWidth="1"/>
    <col min="10" max="10" width="5" style="26" customWidth="1"/>
    <col min="11" max="11" width="8.7109375" style="26" customWidth="1"/>
    <col min="12" max="12" width="1.7109375" style="26" customWidth="1"/>
    <col min="13" max="13" width="7.42578125" style="26" customWidth="1"/>
    <col min="14" max="14" width="9.7109375" style="26" customWidth="1"/>
    <col min="15" max="16384" width="11.42578125" style="26"/>
  </cols>
  <sheetData>
    <row r="1" spans="1:19" ht="72" customHeight="1" thickBot="1" x14ac:dyDescent="0.3">
      <c r="B1" s="313" t="s">
        <v>71</v>
      </c>
      <c r="C1" s="313"/>
      <c r="D1" s="313"/>
      <c r="E1" s="313"/>
      <c r="F1" s="313"/>
      <c r="G1" s="313"/>
    </row>
    <row r="2" spans="1:19" s="223" customFormat="1" ht="12.75" x14ac:dyDescent="0.2">
      <c r="A2" s="225" t="s">
        <v>69</v>
      </c>
      <c r="B2" s="226"/>
      <c r="C2" s="226"/>
      <c r="D2" s="226"/>
      <c r="E2" s="226"/>
      <c r="F2" s="226"/>
      <c r="G2" s="227" t="s">
        <v>70</v>
      </c>
      <c r="H2" s="228"/>
    </row>
    <row r="3" spans="1:19" s="223" customFormat="1" ht="13.5" thickBot="1" x14ac:dyDescent="0.25">
      <c r="A3" s="229" t="s">
        <v>28</v>
      </c>
      <c r="B3" s="230"/>
      <c r="C3" s="230"/>
      <c r="D3" s="230"/>
      <c r="E3" s="230"/>
      <c r="F3" s="230"/>
      <c r="G3" s="231"/>
      <c r="H3" s="228"/>
    </row>
    <row r="4" spans="1:19" ht="9" customHeight="1" thickBot="1" x14ac:dyDescent="0.3"/>
    <row r="5" spans="1:19" ht="15.75" thickBot="1" x14ac:dyDescent="0.3">
      <c r="A5" s="314" t="s">
        <v>39</v>
      </c>
      <c r="B5" s="315"/>
      <c r="C5" s="316"/>
      <c r="E5" s="317" t="s">
        <v>40</v>
      </c>
      <c r="F5" s="318"/>
      <c r="G5" s="319"/>
    </row>
    <row r="6" spans="1:19" ht="18" customHeight="1" thickBot="1" x14ac:dyDescent="0.3">
      <c r="A6" s="27" t="s">
        <v>41</v>
      </c>
      <c r="B6" s="232" t="s">
        <v>42</v>
      </c>
      <c r="C6" s="28"/>
      <c r="E6" s="29" t="str">
        <f>IF(C6="","",C6*M8)</f>
        <v/>
      </c>
      <c r="F6" s="310" t="s">
        <v>43</v>
      </c>
      <c r="G6" s="311"/>
    </row>
    <row r="7" spans="1:19" ht="18" customHeight="1" thickBot="1" x14ac:dyDescent="0.3">
      <c r="A7" s="30"/>
      <c r="B7" s="31" t="s">
        <v>44</v>
      </c>
      <c r="C7" s="32"/>
      <c r="E7" s="29" t="str">
        <f t="shared" ref="E7:E16" si="0">IF(C7="","",C7*M9)</f>
        <v/>
      </c>
      <c r="F7" s="304" t="s">
        <v>43</v>
      </c>
      <c r="G7" s="305"/>
      <c r="I7" s="312" t="s">
        <v>45</v>
      </c>
      <c r="J7" s="312"/>
      <c r="K7" s="312"/>
    </row>
    <row r="8" spans="1:19" ht="18" customHeight="1" thickBot="1" x14ac:dyDescent="0.3">
      <c r="A8" s="33" t="s">
        <v>46</v>
      </c>
      <c r="B8" s="34" t="s">
        <v>44</v>
      </c>
      <c r="C8" s="28"/>
      <c r="E8" s="29" t="str">
        <f t="shared" si="0"/>
        <v/>
      </c>
      <c r="F8" s="306" t="s">
        <v>43</v>
      </c>
      <c r="G8" s="307"/>
      <c r="I8" s="42" t="s">
        <v>47</v>
      </c>
      <c r="J8" s="233">
        <v>10.040160642570282</v>
      </c>
      <c r="K8" s="42" t="s">
        <v>48</v>
      </c>
      <c r="L8" s="234" t="s">
        <v>49</v>
      </c>
      <c r="M8" s="235">
        <v>1.0130522088353413</v>
      </c>
      <c r="N8" s="236" t="s">
        <v>43</v>
      </c>
    </row>
    <row r="9" spans="1:19" ht="18" customHeight="1" thickBot="1" x14ac:dyDescent="0.3">
      <c r="A9" s="35" t="s">
        <v>50</v>
      </c>
      <c r="B9" s="36"/>
      <c r="C9" s="37"/>
      <c r="E9" s="38"/>
      <c r="F9" s="220"/>
      <c r="G9" s="221"/>
      <c r="I9" s="42" t="s">
        <v>51</v>
      </c>
      <c r="J9" s="233">
        <v>1</v>
      </c>
      <c r="K9" s="42" t="s">
        <v>52</v>
      </c>
      <c r="L9" s="234" t="s">
        <v>49</v>
      </c>
      <c r="M9" s="235">
        <v>0.1009</v>
      </c>
      <c r="N9" s="236" t="s">
        <v>43</v>
      </c>
    </row>
    <row r="10" spans="1:19" ht="18" customHeight="1" thickBot="1" x14ac:dyDescent="0.3">
      <c r="A10" s="237" t="s">
        <v>53</v>
      </c>
      <c r="B10" s="232" t="s">
        <v>54</v>
      </c>
      <c r="C10" s="28">
        <v>1</v>
      </c>
      <c r="E10" s="29">
        <f t="shared" si="0"/>
        <v>201.8</v>
      </c>
      <c r="F10" s="308" t="s">
        <v>43</v>
      </c>
      <c r="G10" s="309"/>
      <c r="I10" s="42" t="s">
        <v>55</v>
      </c>
      <c r="J10" s="233">
        <v>1</v>
      </c>
      <c r="K10" s="42" t="s">
        <v>52</v>
      </c>
      <c r="L10" s="234" t="s">
        <v>49</v>
      </c>
      <c r="M10" s="235">
        <v>0.1009</v>
      </c>
      <c r="N10" s="236" t="s">
        <v>43</v>
      </c>
    </row>
    <row r="11" spans="1:19" ht="18" customHeight="1" thickBot="1" x14ac:dyDescent="0.3">
      <c r="A11" s="238" t="s">
        <v>56</v>
      </c>
      <c r="B11" s="31" t="s">
        <v>54</v>
      </c>
      <c r="C11" s="28">
        <v>1</v>
      </c>
      <c r="E11" s="29">
        <f t="shared" si="0"/>
        <v>89.292035398230098</v>
      </c>
      <c r="F11" s="304" t="s">
        <v>43</v>
      </c>
      <c r="G11" s="305"/>
      <c r="I11" s="239" t="s">
        <v>57</v>
      </c>
      <c r="J11" s="233">
        <v>1538.4615384615386</v>
      </c>
      <c r="K11" s="42" t="s">
        <v>58</v>
      </c>
      <c r="L11" s="234" t="s">
        <v>49</v>
      </c>
      <c r="M11" s="235">
        <v>155.23076923076923</v>
      </c>
      <c r="N11" s="236" t="s">
        <v>43</v>
      </c>
    </row>
    <row r="12" spans="1:19" ht="18" customHeight="1" thickBot="1" x14ac:dyDescent="0.3">
      <c r="A12" s="39" t="s">
        <v>59</v>
      </c>
      <c r="B12" s="36"/>
      <c r="C12" s="37"/>
      <c r="E12" s="38"/>
      <c r="F12" s="220"/>
      <c r="G12" s="221"/>
      <c r="I12" s="239" t="s">
        <v>60</v>
      </c>
      <c r="J12" s="233">
        <v>2000</v>
      </c>
      <c r="K12" s="42" t="s">
        <v>58</v>
      </c>
      <c r="L12" s="234" t="s">
        <v>49</v>
      </c>
      <c r="M12" s="235">
        <v>201.8</v>
      </c>
      <c r="N12" s="236" t="s">
        <v>43</v>
      </c>
    </row>
    <row r="13" spans="1:19" ht="18" customHeight="1" thickBot="1" x14ac:dyDescent="0.3">
      <c r="A13" s="237" t="s">
        <v>53</v>
      </c>
      <c r="B13" s="232" t="s">
        <v>61</v>
      </c>
      <c r="C13" s="40"/>
      <c r="E13" s="29" t="str">
        <f t="shared" si="0"/>
        <v/>
      </c>
      <c r="F13" s="308" t="s">
        <v>43</v>
      </c>
      <c r="G13" s="309"/>
      <c r="I13" s="239" t="s">
        <v>62</v>
      </c>
      <c r="J13" s="233">
        <v>884.95575221238948</v>
      </c>
      <c r="K13" s="42" t="s">
        <v>63</v>
      </c>
      <c r="L13" s="234" t="s">
        <v>49</v>
      </c>
      <c r="M13" s="235">
        <v>89.292035398230098</v>
      </c>
      <c r="N13" s="236" t="s">
        <v>43</v>
      </c>
    </row>
    <row r="14" spans="1:19" ht="18" customHeight="1" thickBot="1" x14ac:dyDescent="0.3">
      <c r="A14" s="238" t="s">
        <v>64</v>
      </c>
      <c r="B14" s="31" t="s">
        <v>42</v>
      </c>
      <c r="C14" s="28"/>
      <c r="E14" s="29" t="str">
        <f t="shared" si="0"/>
        <v/>
      </c>
      <c r="F14" s="304" t="s">
        <v>43</v>
      </c>
      <c r="G14" s="305"/>
      <c r="I14" s="239" t="s">
        <v>65</v>
      </c>
      <c r="J14" s="233">
        <v>1149.4252873563219</v>
      </c>
      <c r="K14" s="42" t="s">
        <v>48</v>
      </c>
      <c r="L14" s="234" t="s">
        <v>49</v>
      </c>
      <c r="M14" s="235">
        <v>115.97701149425288</v>
      </c>
      <c r="N14" s="236" t="s">
        <v>43</v>
      </c>
      <c r="S14" s="240"/>
    </row>
    <row r="15" spans="1:19" ht="18" customHeight="1" thickBot="1" x14ac:dyDescent="0.3">
      <c r="A15" s="35" t="s">
        <v>66</v>
      </c>
      <c r="B15" s="36" t="s">
        <v>61</v>
      </c>
      <c r="C15" s="28"/>
      <c r="E15" s="29" t="str">
        <f t="shared" si="0"/>
        <v/>
      </c>
      <c r="F15" s="310" t="s">
        <v>43</v>
      </c>
      <c r="G15" s="311"/>
      <c r="I15" s="239" t="s">
        <v>67</v>
      </c>
      <c r="J15" s="233">
        <v>5</v>
      </c>
      <c r="K15" s="42" t="s">
        <v>63</v>
      </c>
      <c r="L15" s="234" t="s">
        <v>49</v>
      </c>
      <c r="M15" s="235">
        <v>0.50449999999999995</v>
      </c>
      <c r="N15" s="236" t="s">
        <v>43</v>
      </c>
    </row>
    <row r="16" spans="1:19" ht="18" customHeight="1" thickBot="1" x14ac:dyDescent="0.3">
      <c r="A16" s="30"/>
      <c r="B16" s="31" t="s">
        <v>42</v>
      </c>
      <c r="C16" s="28"/>
      <c r="E16" s="29" t="str">
        <f t="shared" si="0"/>
        <v/>
      </c>
      <c r="F16" s="304" t="s">
        <v>43</v>
      </c>
      <c r="G16" s="305"/>
      <c r="I16" s="239" t="s">
        <v>68</v>
      </c>
      <c r="J16" s="233">
        <v>3250</v>
      </c>
      <c r="K16" s="42" t="s">
        <v>48</v>
      </c>
      <c r="L16" s="234" t="s">
        <v>49</v>
      </c>
      <c r="M16" s="235">
        <v>327.92500000000001</v>
      </c>
      <c r="N16" s="236" t="s">
        <v>43</v>
      </c>
    </row>
    <row r="17" spans="7:15" x14ac:dyDescent="0.25">
      <c r="G17" s="41"/>
      <c r="J17" s="41"/>
      <c r="K17" s="41"/>
    </row>
    <row r="18" spans="7:15" x14ac:dyDescent="0.25">
      <c r="G18" s="41"/>
      <c r="J18" s="41"/>
      <c r="K18" s="41"/>
    </row>
    <row r="19" spans="7:15" x14ac:dyDescent="0.25">
      <c r="G19" s="41"/>
      <c r="J19" s="41"/>
      <c r="K19" s="41"/>
    </row>
    <row r="20" spans="7:15" x14ac:dyDescent="0.25">
      <c r="J20" s="41"/>
      <c r="K20" s="41"/>
    </row>
    <row r="21" spans="7:15" x14ac:dyDescent="0.25">
      <c r="J21" s="41"/>
      <c r="K21" s="41"/>
    </row>
    <row r="22" spans="7:15" x14ac:dyDescent="0.25">
      <c r="J22" s="41"/>
      <c r="K22" s="41"/>
    </row>
    <row r="24" spans="7:15" s="42" customFormat="1" ht="19.5" customHeight="1" x14ac:dyDescent="0.2">
      <c r="L24" s="43"/>
      <c r="O24" s="43"/>
    </row>
    <row r="25" spans="7:15" s="42" customFormat="1" ht="19.5" customHeight="1" x14ac:dyDescent="0.2">
      <c r="L25" s="43"/>
      <c r="M25" s="44"/>
      <c r="N25" s="44"/>
      <c r="O25" s="43"/>
    </row>
    <row r="26" spans="7:15" s="42" customFormat="1" ht="19.5" customHeight="1" x14ac:dyDescent="0.2">
      <c r="L26" s="43"/>
      <c r="M26" s="44"/>
      <c r="N26" s="44"/>
      <c r="O26" s="43"/>
    </row>
    <row r="27" spans="7:15" s="42" customFormat="1" ht="19.5" customHeight="1" x14ac:dyDescent="0.2">
      <c r="L27" s="43"/>
      <c r="M27" s="44"/>
      <c r="N27" s="44"/>
      <c r="O27" s="43"/>
    </row>
    <row r="28" spans="7:15" s="42" customFormat="1" ht="19.5" customHeight="1" x14ac:dyDescent="0.2">
      <c r="L28" s="43"/>
      <c r="M28" s="44"/>
      <c r="N28" s="44"/>
      <c r="O28" s="43"/>
    </row>
    <row r="29" spans="7:15" s="42" customFormat="1" ht="19.5" customHeight="1" x14ac:dyDescent="0.2">
      <c r="L29" s="43"/>
      <c r="M29" s="44"/>
      <c r="N29" s="44"/>
      <c r="O29" s="43"/>
    </row>
    <row r="30" spans="7:15" s="42" customFormat="1" ht="19.5" customHeight="1" x14ac:dyDescent="0.2">
      <c r="L30" s="43"/>
      <c r="M30" s="44"/>
      <c r="N30" s="44"/>
      <c r="O30" s="43"/>
    </row>
    <row r="31" spans="7:15" s="42" customFormat="1" ht="19.5" customHeight="1" x14ac:dyDescent="0.2">
      <c r="M31" s="44"/>
      <c r="N31" s="44"/>
      <c r="O31" s="43"/>
    </row>
    <row r="32" spans="7:15" s="42" customFormat="1" ht="19.5" customHeight="1" x14ac:dyDescent="0.2">
      <c r="M32" s="44"/>
      <c r="N32" s="44"/>
      <c r="O32" s="43"/>
    </row>
  </sheetData>
  <mergeCells count="13">
    <mergeCell ref="I7:K7"/>
    <mergeCell ref="B1:G1"/>
    <mergeCell ref="A5:C5"/>
    <mergeCell ref="E5:G5"/>
    <mergeCell ref="F6:G6"/>
    <mergeCell ref="F7:G7"/>
    <mergeCell ref="F16:G16"/>
    <mergeCell ref="F8:G8"/>
    <mergeCell ref="F10:G10"/>
    <mergeCell ref="F11:G11"/>
    <mergeCell ref="F13:G13"/>
    <mergeCell ref="F14:G14"/>
    <mergeCell ref="F15:G15"/>
  </mergeCells>
  <pageMargins left="0.7" right="0.7" top="0.78740157499999996" bottom="0.78740157499999996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Word.Picture.8" shapeId="1317889" r:id="rId4">
          <objectPr defaultSize="0" autoPict="0" r:id="rId5">
            <anchor moveWithCells="1" sizeWithCells="1">
              <from>
                <xdr:col>0</xdr:col>
                <xdr:colOff>123825</xdr:colOff>
                <xdr:row>0</xdr:row>
                <xdr:rowOff>28575</xdr:rowOff>
              </from>
              <to>
                <xdr:col>0</xdr:col>
                <xdr:colOff>885825</xdr:colOff>
                <xdr:row>0</xdr:row>
                <xdr:rowOff>828675</xdr:rowOff>
              </to>
            </anchor>
          </objectPr>
        </oleObject>
      </mc:Choice>
      <mc:Fallback>
        <oleObject progId="Word.Picture.8" shapeId="1317889" r:id="rId4"/>
      </mc:Fallback>
    </mc:AlternateContent>
    <mc:AlternateContent xmlns:mc="http://schemas.openxmlformats.org/markup-compatibility/2006">
      <mc:Choice Requires="x14">
        <oleObject progId="Word.Picture.8" shapeId="1317890" r:id="rId6">
          <objectPr defaultSize="0" autoPict="0" r:id="rId5">
            <anchor moveWithCells="1" sizeWithCells="1">
              <from>
                <xdr:col>0</xdr:col>
                <xdr:colOff>133350</xdr:colOff>
                <xdr:row>0</xdr:row>
                <xdr:rowOff>28575</xdr:rowOff>
              </from>
              <to>
                <xdr:col>0</xdr:col>
                <xdr:colOff>895350</xdr:colOff>
                <xdr:row>0</xdr:row>
                <xdr:rowOff>828675</xdr:rowOff>
              </to>
            </anchor>
          </objectPr>
        </oleObject>
      </mc:Choice>
      <mc:Fallback>
        <oleObject progId="Word.Picture.8" shapeId="131789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N58"/>
  <sheetViews>
    <sheetView workbookViewId="0">
      <selection sqref="A1:XFD1048576"/>
    </sheetView>
  </sheetViews>
  <sheetFormatPr baseColWidth="10" defaultColWidth="11.5703125" defaultRowHeight="12.75" x14ac:dyDescent="0.2"/>
  <cols>
    <col min="2" max="2" width="27.28515625" customWidth="1"/>
    <col min="13" max="13" width="17.5703125" bestFit="1" customWidth="1"/>
    <col min="16" max="16" width="20" customWidth="1"/>
  </cols>
  <sheetData>
    <row r="2" spans="2:13" x14ac:dyDescent="0.2">
      <c r="L2" s="69"/>
    </row>
    <row r="3" spans="2:13" ht="14.25" x14ac:dyDescent="0.2">
      <c r="B3" s="222" t="s">
        <v>112</v>
      </c>
      <c r="C3" s="223"/>
      <c r="D3" s="223"/>
      <c r="E3" s="223"/>
      <c r="F3" s="223"/>
      <c r="G3" s="223"/>
      <c r="H3" s="223"/>
      <c r="I3" s="223"/>
      <c r="J3" s="223"/>
      <c r="K3" s="223"/>
      <c r="L3" s="320" t="s">
        <v>81</v>
      </c>
      <c r="M3" s="320"/>
    </row>
    <row r="4" spans="2:13" ht="15" x14ac:dyDescent="0.25">
      <c r="B4" s="58" t="s">
        <v>0</v>
      </c>
      <c r="C4" s="59">
        <v>2010</v>
      </c>
      <c r="D4" s="60">
        <v>2011</v>
      </c>
      <c r="E4" s="61">
        <v>2012</v>
      </c>
      <c r="F4" s="61">
        <v>2013</v>
      </c>
      <c r="G4" s="61">
        <v>2014</v>
      </c>
      <c r="H4" s="61">
        <v>2015</v>
      </c>
      <c r="I4" s="61">
        <v>2016</v>
      </c>
      <c r="J4" s="61">
        <v>2017</v>
      </c>
      <c r="K4" s="62" t="e">
        <f>#REF!</f>
        <v>#REF!</v>
      </c>
      <c r="L4" t="e">
        <f>#REF!</f>
        <v>#REF!</v>
      </c>
      <c r="M4" s="224" t="e">
        <f>#REF!</f>
        <v>#REF!</v>
      </c>
    </row>
    <row r="5" spans="2:13" ht="15" x14ac:dyDescent="0.25">
      <c r="B5" s="58" t="e">
        <f>#REF!</f>
        <v>#REF!</v>
      </c>
      <c r="C5" s="59"/>
      <c r="D5" s="60"/>
      <c r="E5" s="61"/>
      <c r="F5" s="61"/>
      <c r="G5" s="61"/>
      <c r="H5" s="61"/>
      <c r="I5" s="61"/>
      <c r="J5" s="61"/>
      <c r="K5" s="62"/>
      <c r="M5" s="223"/>
    </row>
    <row r="6" spans="2:13" x14ac:dyDescent="0.2">
      <c r="B6" s="80" t="s">
        <v>16</v>
      </c>
      <c r="C6" s="82">
        <v>5073.8999999999996</v>
      </c>
      <c r="D6" s="82">
        <v>4209.3999999999996</v>
      </c>
      <c r="E6" s="82">
        <v>4501.7</v>
      </c>
      <c r="F6" s="82">
        <v>4812.3</v>
      </c>
      <c r="G6" s="82">
        <v>4281.1000000000004</v>
      </c>
      <c r="H6" s="81"/>
      <c r="I6" s="61"/>
      <c r="J6" s="61"/>
      <c r="K6" s="66">
        <f>AVERAGE(D6:J6)</f>
        <v>4451.125</v>
      </c>
      <c r="L6" s="66">
        <f t="shared" ref="L6:L43" si="0">ROUND(($L$45/$K$45*K6)*2,-2)/2</f>
        <v>2800</v>
      </c>
      <c r="M6" s="69">
        <f t="shared" ref="M6:M43" si="1">ROUND(($M$45/$K$45*K6)*2,-2)/2</f>
        <v>3250</v>
      </c>
    </row>
    <row r="7" spans="2:13" x14ac:dyDescent="0.2">
      <c r="B7" s="80" t="s">
        <v>89</v>
      </c>
      <c r="C7" s="82">
        <v>3241.8</v>
      </c>
      <c r="D7" s="82">
        <v>2777.6</v>
      </c>
      <c r="E7" s="82">
        <v>2917.3</v>
      </c>
      <c r="F7" s="82">
        <v>3176.7</v>
      </c>
      <c r="G7" s="82">
        <v>2534.5</v>
      </c>
      <c r="H7" s="81"/>
      <c r="K7" s="66">
        <f t="shared" ref="K7:K45" si="2">AVERAGE(D7:J7)</f>
        <v>2851.5249999999996</v>
      </c>
      <c r="L7" s="66">
        <f t="shared" si="0"/>
        <v>1800</v>
      </c>
      <c r="M7" s="69">
        <f t="shared" si="1"/>
        <v>2100</v>
      </c>
    </row>
    <row r="8" spans="2:13" x14ac:dyDescent="0.2">
      <c r="B8" s="80" t="s">
        <v>1</v>
      </c>
      <c r="C8" s="82">
        <v>3309.6</v>
      </c>
      <c r="D8" s="82">
        <v>2765.6</v>
      </c>
      <c r="E8" s="82">
        <v>3131.7</v>
      </c>
      <c r="F8" s="82">
        <v>3302.3</v>
      </c>
      <c r="G8" s="82">
        <v>2601.1</v>
      </c>
      <c r="H8" s="81"/>
      <c r="K8" s="66">
        <f t="shared" si="2"/>
        <v>2950.1749999999997</v>
      </c>
      <c r="L8" s="66">
        <f t="shared" si="0"/>
        <v>1850</v>
      </c>
      <c r="M8" s="69">
        <f t="shared" si="1"/>
        <v>2150</v>
      </c>
    </row>
    <row r="9" spans="2:13" x14ac:dyDescent="0.2">
      <c r="B9" s="80" t="s">
        <v>2</v>
      </c>
      <c r="C9" s="82">
        <v>3275.1</v>
      </c>
      <c r="D9" s="82">
        <v>2604.1</v>
      </c>
      <c r="E9" s="82">
        <v>2926.5</v>
      </c>
      <c r="F9" s="82">
        <v>3112.2</v>
      </c>
      <c r="G9" s="82">
        <v>2398.8000000000002</v>
      </c>
      <c r="H9" s="81"/>
      <c r="K9" s="66">
        <f t="shared" si="2"/>
        <v>2760.3999999999996</v>
      </c>
      <c r="L9" s="66">
        <f t="shared" si="0"/>
        <v>1750</v>
      </c>
      <c r="M9" s="69">
        <f t="shared" si="1"/>
        <v>2000</v>
      </c>
    </row>
    <row r="10" spans="2:13" ht="15" customHeight="1" x14ac:dyDescent="0.2">
      <c r="B10" s="80" t="s">
        <v>100</v>
      </c>
      <c r="C10" s="82">
        <v>3721.8</v>
      </c>
      <c r="D10" s="82">
        <v>3036.4</v>
      </c>
      <c r="E10" s="82">
        <v>3524.2</v>
      </c>
      <c r="F10" s="82">
        <v>3670.3</v>
      </c>
      <c r="G10" s="82">
        <v>3000</v>
      </c>
      <c r="H10" s="81"/>
      <c r="K10" s="66">
        <f t="shared" si="2"/>
        <v>3307.7250000000004</v>
      </c>
      <c r="L10" s="66">
        <f t="shared" si="0"/>
        <v>2100</v>
      </c>
      <c r="M10" s="69">
        <f t="shared" si="1"/>
        <v>2400</v>
      </c>
    </row>
    <row r="11" spans="2:13" x14ac:dyDescent="0.2">
      <c r="B11" s="80" t="s">
        <v>24</v>
      </c>
      <c r="C11" s="82">
        <v>3517.1</v>
      </c>
      <c r="D11" s="82">
        <v>2883.2</v>
      </c>
      <c r="E11" s="82">
        <v>3234.5</v>
      </c>
      <c r="F11" s="82">
        <v>3409.8</v>
      </c>
      <c r="G11" s="82">
        <v>2733.9</v>
      </c>
      <c r="H11" s="81"/>
      <c r="K11" s="66">
        <f t="shared" si="2"/>
        <v>3065.35</v>
      </c>
      <c r="L11" s="66">
        <f t="shared" si="0"/>
        <v>1950</v>
      </c>
      <c r="M11" s="69">
        <f t="shared" si="1"/>
        <v>2250</v>
      </c>
    </row>
    <row r="12" spans="2:13" x14ac:dyDescent="0.2">
      <c r="B12" s="80" t="s">
        <v>5</v>
      </c>
      <c r="C12" s="82">
        <v>3315.1</v>
      </c>
      <c r="D12" s="82">
        <v>2822.1</v>
      </c>
      <c r="E12" s="82">
        <v>3159.6</v>
      </c>
      <c r="F12" s="82">
        <v>3241.9</v>
      </c>
      <c r="G12" s="82">
        <v>2511</v>
      </c>
      <c r="H12" s="81"/>
      <c r="K12" s="66">
        <f t="shared" si="2"/>
        <v>2933.65</v>
      </c>
      <c r="L12" s="66">
        <f t="shared" si="0"/>
        <v>1850</v>
      </c>
      <c r="M12" s="69">
        <f t="shared" si="1"/>
        <v>2150</v>
      </c>
    </row>
    <row r="13" spans="2:13" x14ac:dyDescent="0.2">
      <c r="B13" s="80" t="s">
        <v>6</v>
      </c>
      <c r="C13" s="82">
        <v>6058.3</v>
      </c>
      <c r="D13" s="82">
        <v>5239.3999999999996</v>
      </c>
      <c r="E13" s="82">
        <v>5516.6</v>
      </c>
      <c r="F13" s="82">
        <v>5670.5</v>
      </c>
      <c r="G13" s="82">
        <v>5320.5</v>
      </c>
      <c r="H13" s="81"/>
      <c r="K13" s="66">
        <f t="shared" si="2"/>
        <v>5436.75</v>
      </c>
      <c r="L13" s="66">
        <f t="shared" si="0"/>
        <v>3450</v>
      </c>
      <c r="M13" s="69">
        <f t="shared" si="1"/>
        <v>3950</v>
      </c>
    </row>
    <row r="14" spans="2:13" x14ac:dyDescent="0.2">
      <c r="B14" s="80" t="s">
        <v>101</v>
      </c>
      <c r="C14" s="82">
        <v>4771.3</v>
      </c>
      <c r="D14" s="82">
        <v>3799.1</v>
      </c>
      <c r="E14" s="82">
        <v>4347.2</v>
      </c>
      <c r="F14" s="82">
        <v>4444.8</v>
      </c>
      <c r="G14" s="82">
        <v>3909</v>
      </c>
      <c r="H14" s="81"/>
      <c r="K14" s="66">
        <f t="shared" si="2"/>
        <v>4125.0249999999996</v>
      </c>
      <c r="L14" s="66">
        <f t="shared" si="0"/>
        <v>2600</v>
      </c>
      <c r="M14" s="69">
        <f t="shared" si="1"/>
        <v>3000</v>
      </c>
    </row>
    <row r="15" spans="2:13" x14ac:dyDescent="0.2">
      <c r="B15" s="80" t="s">
        <v>7</v>
      </c>
      <c r="C15" s="82">
        <v>4866.3</v>
      </c>
      <c r="D15" s="82">
        <v>3995.5</v>
      </c>
      <c r="E15" s="82">
        <v>4346.8</v>
      </c>
      <c r="F15" s="82">
        <v>4560.7</v>
      </c>
      <c r="G15" s="82">
        <v>3989.4</v>
      </c>
      <c r="H15" s="81"/>
      <c r="K15" s="66">
        <f t="shared" si="2"/>
        <v>4223.1000000000004</v>
      </c>
      <c r="L15" s="66">
        <f t="shared" si="0"/>
        <v>2650</v>
      </c>
      <c r="M15" s="69">
        <f t="shared" si="1"/>
        <v>3050</v>
      </c>
    </row>
    <row r="16" spans="2:13" x14ac:dyDescent="0.2">
      <c r="B16" s="80" t="s">
        <v>25</v>
      </c>
      <c r="C16" s="82">
        <v>3216.7</v>
      </c>
      <c r="D16" s="82">
        <v>2673.1</v>
      </c>
      <c r="E16" s="82">
        <v>2936.3</v>
      </c>
      <c r="F16" s="82">
        <v>3162.3</v>
      </c>
      <c r="G16" s="82">
        <v>2428.4</v>
      </c>
      <c r="H16" s="81"/>
      <c r="K16" s="66">
        <f t="shared" si="2"/>
        <v>2800.0250000000001</v>
      </c>
      <c r="L16" s="66">
        <f t="shared" si="0"/>
        <v>1750</v>
      </c>
      <c r="M16" s="69">
        <f t="shared" si="1"/>
        <v>2050</v>
      </c>
    </row>
    <row r="17" spans="2:13" ht="15" customHeight="1" x14ac:dyDescent="0.2">
      <c r="B17" s="80" t="s">
        <v>8</v>
      </c>
      <c r="C17" s="82">
        <v>3724.2</v>
      </c>
      <c r="D17" s="82">
        <v>3098.7</v>
      </c>
      <c r="E17" s="82">
        <v>3458</v>
      </c>
      <c r="F17" s="82">
        <v>3648.4</v>
      </c>
      <c r="G17" s="82">
        <v>2858</v>
      </c>
      <c r="H17" s="81"/>
      <c r="K17" s="66">
        <f t="shared" si="2"/>
        <v>3265.7750000000001</v>
      </c>
      <c r="L17" s="66">
        <f t="shared" si="0"/>
        <v>2050</v>
      </c>
      <c r="M17" s="69">
        <f t="shared" si="1"/>
        <v>2400</v>
      </c>
    </row>
    <row r="18" spans="2:13" x14ac:dyDescent="0.2">
      <c r="B18" s="80" t="s">
        <v>102</v>
      </c>
      <c r="C18" s="82">
        <v>7775</v>
      </c>
      <c r="D18" s="82">
        <v>6950.1</v>
      </c>
      <c r="E18" s="82">
        <v>7241.1</v>
      </c>
      <c r="F18" s="82">
        <v>7483.7</v>
      </c>
      <c r="G18" s="82">
        <v>7179.9</v>
      </c>
      <c r="H18" s="81"/>
      <c r="K18" s="66">
        <f t="shared" si="2"/>
        <v>7213.7000000000007</v>
      </c>
      <c r="L18" s="66">
        <f t="shared" si="0"/>
        <v>4550</v>
      </c>
      <c r="M18" s="69">
        <f t="shared" si="1"/>
        <v>5250</v>
      </c>
    </row>
    <row r="19" spans="2:13" ht="15" customHeight="1" x14ac:dyDescent="0.2">
      <c r="B19" s="80" t="s">
        <v>17</v>
      </c>
      <c r="C19" s="82">
        <v>3573</v>
      </c>
      <c r="D19" s="82">
        <v>3029</v>
      </c>
      <c r="E19" s="82">
        <v>3318.2</v>
      </c>
      <c r="F19" s="82">
        <v>3455.3</v>
      </c>
      <c r="G19" s="82">
        <v>2786.5</v>
      </c>
      <c r="H19" s="81"/>
      <c r="K19" s="66">
        <f t="shared" si="2"/>
        <v>3147.25</v>
      </c>
      <c r="L19" s="66">
        <f t="shared" si="0"/>
        <v>2000</v>
      </c>
      <c r="M19" s="69">
        <f t="shared" si="1"/>
        <v>2300</v>
      </c>
    </row>
    <row r="20" spans="2:13" x14ac:dyDescent="0.2">
      <c r="B20" s="80" t="s">
        <v>90</v>
      </c>
      <c r="C20" s="82">
        <v>3674.5</v>
      </c>
      <c r="D20" s="82">
        <v>3039.5</v>
      </c>
      <c r="E20" s="82">
        <v>3475.3</v>
      </c>
      <c r="F20" s="82">
        <v>3566.3</v>
      </c>
      <c r="G20" s="82">
        <v>2903.9</v>
      </c>
      <c r="H20" s="81"/>
      <c r="K20" s="66">
        <f t="shared" si="2"/>
        <v>3246.25</v>
      </c>
      <c r="L20" s="66">
        <f t="shared" si="0"/>
        <v>2050</v>
      </c>
      <c r="M20" s="69">
        <f t="shared" si="1"/>
        <v>2350</v>
      </c>
    </row>
    <row r="21" spans="2:13" x14ac:dyDescent="0.2">
      <c r="B21" s="80" t="s">
        <v>18</v>
      </c>
      <c r="C21" s="82">
        <v>4663.8999999999996</v>
      </c>
      <c r="D21" s="82">
        <v>3868.7</v>
      </c>
      <c r="E21" s="82">
        <v>4230.7</v>
      </c>
      <c r="F21" s="82">
        <v>4483.1000000000004</v>
      </c>
      <c r="G21" s="82">
        <v>3870.6</v>
      </c>
      <c r="H21" s="81"/>
      <c r="K21" s="66">
        <f t="shared" si="2"/>
        <v>4113.2749999999996</v>
      </c>
      <c r="L21" s="66">
        <f t="shared" si="0"/>
        <v>2600</v>
      </c>
      <c r="M21" s="69">
        <f t="shared" si="1"/>
        <v>3000</v>
      </c>
    </row>
    <row r="22" spans="2:13" ht="15" customHeight="1" x14ac:dyDescent="0.2">
      <c r="B22" s="80" t="s">
        <v>103</v>
      </c>
      <c r="C22" s="82">
        <v>5119.8999999999996</v>
      </c>
      <c r="D22" s="82">
        <v>4130.3</v>
      </c>
      <c r="E22" s="82">
        <v>4584</v>
      </c>
      <c r="F22" s="82">
        <v>4866.8</v>
      </c>
      <c r="G22" s="82">
        <v>4308</v>
      </c>
      <c r="H22" s="81"/>
      <c r="K22" s="66">
        <f t="shared" si="2"/>
        <v>4472.2749999999996</v>
      </c>
      <c r="L22" s="66">
        <f t="shared" si="0"/>
        <v>2850</v>
      </c>
      <c r="M22" s="69">
        <f t="shared" si="1"/>
        <v>3250</v>
      </c>
    </row>
    <row r="23" spans="2:13" x14ac:dyDescent="0.2">
      <c r="B23" s="80" t="s">
        <v>104</v>
      </c>
      <c r="C23" s="82">
        <v>2808.5</v>
      </c>
      <c r="D23" s="82">
        <v>2226.1</v>
      </c>
      <c r="E23" s="82">
        <v>2316.1</v>
      </c>
      <c r="F23" s="82">
        <v>2443.3000000000002</v>
      </c>
      <c r="G23" s="82">
        <v>1991.6</v>
      </c>
      <c r="H23" s="81"/>
      <c r="K23" s="66">
        <f t="shared" si="2"/>
        <v>2244.2750000000001</v>
      </c>
      <c r="L23" s="66">
        <f t="shared" si="0"/>
        <v>1400</v>
      </c>
      <c r="M23" s="69">
        <f t="shared" si="1"/>
        <v>1650</v>
      </c>
    </row>
    <row r="24" spans="2:13" x14ac:dyDescent="0.2">
      <c r="B24" s="80" t="s">
        <v>9</v>
      </c>
      <c r="C24" s="82">
        <v>2681.9</v>
      </c>
      <c r="D24" s="82">
        <v>2214.4</v>
      </c>
      <c r="E24" s="82">
        <v>2313.9</v>
      </c>
      <c r="F24" s="82">
        <v>2336.1</v>
      </c>
      <c r="G24" s="82">
        <v>1925.6</v>
      </c>
      <c r="H24" s="81"/>
      <c r="K24" s="66">
        <f t="shared" si="2"/>
        <v>2197.5</v>
      </c>
      <c r="L24" s="66">
        <f t="shared" si="0"/>
        <v>1400</v>
      </c>
      <c r="M24" s="69">
        <f t="shared" si="1"/>
        <v>1600</v>
      </c>
    </row>
    <row r="25" spans="2:13" x14ac:dyDescent="0.2">
      <c r="B25" s="80" t="s">
        <v>10</v>
      </c>
      <c r="C25" s="82">
        <v>3497.9</v>
      </c>
      <c r="D25" s="82">
        <v>2875.1</v>
      </c>
      <c r="E25" s="82">
        <v>3236.4</v>
      </c>
      <c r="F25" s="82">
        <v>3399.5</v>
      </c>
      <c r="G25" s="82">
        <v>2682.3</v>
      </c>
      <c r="H25" s="81"/>
      <c r="K25" s="66">
        <f t="shared" si="2"/>
        <v>3048.3249999999998</v>
      </c>
      <c r="L25" s="66">
        <f t="shared" si="0"/>
        <v>1950</v>
      </c>
      <c r="M25" s="69">
        <f t="shared" si="1"/>
        <v>2200</v>
      </c>
    </row>
    <row r="26" spans="2:13" x14ac:dyDescent="0.2">
      <c r="B26" s="80" t="s">
        <v>105</v>
      </c>
      <c r="C26" s="82">
        <v>2923.3</v>
      </c>
      <c r="D26" s="82">
        <v>2546.8000000000002</v>
      </c>
      <c r="E26" s="82">
        <v>2729.6</v>
      </c>
      <c r="F26" s="82">
        <v>2703.3</v>
      </c>
      <c r="G26" s="82">
        <v>2301.6</v>
      </c>
      <c r="H26" s="81"/>
      <c r="K26" s="66">
        <f t="shared" si="2"/>
        <v>2570.3249999999998</v>
      </c>
      <c r="L26" s="66">
        <f t="shared" si="0"/>
        <v>1650</v>
      </c>
      <c r="M26" s="69">
        <f t="shared" si="1"/>
        <v>1850</v>
      </c>
    </row>
    <row r="27" spans="2:13" x14ac:dyDescent="0.2">
      <c r="B27" s="80" t="s">
        <v>11</v>
      </c>
      <c r="C27" s="82">
        <v>5082.5</v>
      </c>
      <c r="D27" s="82">
        <v>4122.1000000000004</v>
      </c>
      <c r="E27" s="82">
        <v>4544.8</v>
      </c>
      <c r="F27" s="82">
        <v>4738.6000000000004</v>
      </c>
      <c r="G27" s="82">
        <v>4293.6000000000004</v>
      </c>
      <c r="H27" s="81"/>
      <c r="K27" s="66">
        <f t="shared" si="2"/>
        <v>4424.7750000000005</v>
      </c>
      <c r="L27" s="66">
        <f t="shared" si="0"/>
        <v>2800</v>
      </c>
      <c r="M27" s="69">
        <f t="shared" si="1"/>
        <v>3200</v>
      </c>
    </row>
    <row r="28" spans="2:13" x14ac:dyDescent="0.2">
      <c r="B28" s="80" t="s">
        <v>12</v>
      </c>
      <c r="C28" s="82">
        <v>3313.7</v>
      </c>
      <c r="D28" s="82">
        <v>2706.4</v>
      </c>
      <c r="E28" s="82">
        <v>3005.5</v>
      </c>
      <c r="F28" s="82">
        <v>3233.5</v>
      </c>
      <c r="G28" s="82">
        <v>2547.3000000000002</v>
      </c>
      <c r="H28" s="81"/>
      <c r="K28" s="66">
        <f t="shared" si="2"/>
        <v>2873.1750000000002</v>
      </c>
      <c r="L28" s="66">
        <f t="shared" si="0"/>
        <v>1800</v>
      </c>
      <c r="M28" s="69">
        <f t="shared" si="1"/>
        <v>2100</v>
      </c>
    </row>
    <row r="29" spans="2:13" x14ac:dyDescent="0.2">
      <c r="B29" s="80" t="s">
        <v>19</v>
      </c>
      <c r="C29" s="82">
        <v>3554.5</v>
      </c>
      <c r="D29" s="82">
        <v>2942.2</v>
      </c>
      <c r="E29" s="82">
        <v>3276.1</v>
      </c>
      <c r="F29" s="82">
        <v>3475.3</v>
      </c>
      <c r="G29" s="82">
        <v>2794</v>
      </c>
      <c r="H29" s="81"/>
      <c r="K29" s="66">
        <f t="shared" si="2"/>
        <v>3121.8999999999996</v>
      </c>
      <c r="L29" s="66">
        <f t="shared" si="0"/>
        <v>2000</v>
      </c>
      <c r="M29" s="69">
        <f t="shared" si="1"/>
        <v>2250</v>
      </c>
    </row>
    <row r="30" spans="2:13" x14ac:dyDescent="0.2">
      <c r="B30" s="80" t="s">
        <v>106</v>
      </c>
      <c r="C30" s="82">
        <v>4278.6000000000004</v>
      </c>
      <c r="D30" s="82">
        <v>3479.8</v>
      </c>
      <c r="E30" s="82">
        <v>3830.6</v>
      </c>
      <c r="F30" s="82">
        <v>3994.2</v>
      </c>
      <c r="G30" s="82">
        <v>3551.1</v>
      </c>
      <c r="H30" s="81"/>
      <c r="K30" s="66">
        <f t="shared" si="2"/>
        <v>3713.9249999999997</v>
      </c>
      <c r="L30" s="66">
        <f t="shared" si="0"/>
        <v>2350</v>
      </c>
      <c r="M30" s="69">
        <f t="shared" si="1"/>
        <v>2700</v>
      </c>
    </row>
    <row r="31" spans="2:13" x14ac:dyDescent="0.2">
      <c r="B31" s="80" t="s">
        <v>91</v>
      </c>
      <c r="C31" s="82">
        <v>3116</v>
      </c>
      <c r="D31" s="82">
        <v>2414.9</v>
      </c>
      <c r="E31" s="82">
        <v>2715.3</v>
      </c>
      <c r="F31" s="82">
        <v>3089.4</v>
      </c>
      <c r="G31" s="82">
        <v>2322.6</v>
      </c>
      <c r="H31" s="81"/>
      <c r="K31" s="66">
        <f t="shared" si="2"/>
        <v>2635.55</v>
      </c>
      <c r="L31" s="66">
        <f t="shared" si="0"/>
        <v>1650</v>
      </c>
      <c r="M31" s="69">
        <f t="shared" si="1"/>
        <v>1900</v>
      </c>
    </row>
    <row r="32" spans="2:13" x14ac:dyDescent="0.2">
      <c r="B32" s="80" t="s">
        <v>107</v>
      </c>
      <c r="C32" s="82">
        <v>4361.6000000000004</v>
      </c>
      <c r="D32" s="82">
        <v>3598.5</v>
      </c>
      <c r="E32" s="82">
        <v>3925.3</v>
      </c>
      <c r="F32" s="82">
        <v>4104.8999999999996</v>
      </c>
      <c r="G32" s="82">
        <v>3673.3</v>
      </c>
      <c r="H32" s="81"/>
      <c r="K32" s="66">
        <f t="shared" si="2"/>
        <v>3825.5</v>
      </c>
      <c r="L32" s="66">
        <f t="shared" si="0"/>
        <v>2400</v>
      </c>
      <c r="M32" s="69">
        <f t="shared" si="1"/>
        <v>2800</v>
      </c>
    </row>
    <row r="33" spans="2:14" x14ac:dyDescent="0.2">
      <c r="B33" s="80" t="s">
        <v>92</v>
      </c>
      <c r="C33" s="82">
        <v>3777.5</v>
      </c>
      <c r="D33" s="82">
        <v>2912.9</v>
      </c>
      <c r="E33" s="82">
        <v>3350.4</v>
      </c>
      <c r="F33" s="82">
        <v>3671.8</v>
      </c>
      <c r="G33" s="82">
        <v>2791</v>
      </c>
      <c r="H33" s="81"/>
      <c r="K33" s="66">
        <f t="shared" si="2"/>
        <v>3181.5250000000001</v>
      </c>
      <c r="L33" s="66">
        <f t="shared" si="0"/>
        <v>2000</v>
      </c>
      <c r="M33" s="69">
        <f t="shared" si="1"/>
        <v>2300</v>
      </c>
    </row>
    <row r="34" spans="2:14" x14ac:dyDescent="0.2">
      <c r="B34" s="80" t="s">
        <v>108</v>
      </c>
      <c r="C34" s="82">
        <v>6452.9</v>
      </c>
      <c r="D34" s="82">
        <v>5983</v>
      </c>
      <c r="E34" s="82">
        <v>6129.7</v>
      </c>
      <c r="F34" s="82">
        <v>6214.9</v>
      </c>
      <c r="G34" s="82">
        <v>5968.2</v>
      </c>
      <c r="H34" s="81"/>
      <c r="K34" s="66">
        <f t="shared" si="2"/>
        <v>6073.95</v>
      </c>
      <c r="L34" s="66">
        <f t="shared" si="0"/>
        <v>3850</v>
      </c>
      <c r="M34" s="69">
        <f t="shared" si="1"/>
        <v>4400</v>
      </c>
    </row>
    <row r="35" spans="2:14" x14ac:dyDescent="0.2">
      <c r="B35" s="80" t="s">
        <v>20</v>
      </c>
      <c r="C35" s="82">
        <v>5839.8</v>
      </c>
      <c r="D35" s="82">
        <v>4981.7</v>
      </c>
      <c r="E35" s="82">
        <v>5236.3</v>
      </c>
      <c r="F35" s="82">
        <v>5434.2</v>
      </c>
      <c r="G35" s="82">
        <v>5395.7</v>
      </c>
      <c r="H35" s="81"/>
      <c r="K35" s="66">
        <f t="shared" si="2"/>
        <v>5261.9750000000004</v>
      </c>
      <c r="L35" s="66">
        <f t="shared" si="0"/>
        <v>3350</v>
      </c>
      <c r="M35" s="69">
        <f t="shared" si="1"/>
        <v>3850</v>
      </c>
    </row>
    <row r="36" spans="2:14" ht="15" customHeight="1" x14ac:dyDescent="0.2">
      <c r="B36" s="80" t="s">
        <v>3</v>
      </c>
      <c r="C36" s="82">
        <v>4087.3</v>
      </c>
      <c r="D36" s="82">
        <v>3233.1</v>
      </c>
      <c r="E36" s="82">
        <v>3667.7</v>
      </c>
      <c r="F36" s="82">
        <v>3967</v>
      </c>
      <c r="G36" s="82">
        <v>3104.2</v>
      </c>
      <c r="H36" s="81"/>
      <c r="K36" s="66">
        <f t="shared" si="2"/>
        <v>3493</v>
      </c>
      <c r="L36" s="66">
        <f t="shared" si="0"/>
        <v>2200</v>
      </c>
      <c r="M36" s="69">
        <f t="shared" si="1"/>
        <v>2550</v>
      </c>
    </row>
    <row r="37" spans="2:14" x14ac:dyDescent="0.2">
      <c r="B37" s="80" t="s">
        <v>13</v>
      </c>
      <c r="C37" s="82">
        <v>3613.6</v>
      </c>
      <c r="D37" s="82">
        <v>2955.8</v>
      </c>
      <c r="E37" s="82">
        <v>3325.8</v>
      </c>
      <c r="F37" s="82">
        <v>3491.1</v>
      </c>
      <c r="G37" s="82">
        <v>2744.9</v>
      </c>
      <c r="H37" s="81"/>
      <c r="K37" s="66">
        <f t="shared" si="2"/>
        <v>3129.4</v>
      </c>
      <c r="L37" s="66">
        <f t="shared" si="0"/>
        <v>2000</v>
      </c>
      <c r="M37" s="69">
        <f t="shared" si="1"/>
        <v>2300</v>
      </c>
    </row>
    <row r="38" spans="2:14" x14ac:dyDescent="0.2">
      <c r="B38" s="80" t="s">
        <v>27</v>
      </c>
      <c r="C38" s="82">
        <v>5060.2</v>
      </c>
      <c r="D38" s="82">
        <v>4316.8999999999996</v>
      </c>
      <c r="E38" s="82">
        <v>4736</v>
      </c>
      <c r="F38" s="82">
        <v>4850.6000000000004</v>
      </c>
      <c r="G38" s="82">
        <v>4388.2</v>
      </c>
      <c r="H38" s="81"/>
      <c r="K38" s="66">
        <f t="shared" si="2"/>
        <v>4572.9250000000002</v>
      </c>
      <c r="L38" s="66">
        <f t="shared" si="0"/>
        <v>2900</v>
      </c>
      <c r="M38" s="69">
        <f t="shared" si="1"/>
        <v>3350</v>
      </c>
    </row>
    <row r="39" spans="2:14" x14ac:dyDescent="0.2">
      <c r="B39" s="80" t="s">
        <v>14</v>
      </c>
      <c r="C39" s="82">
        <v>3209.8</v>
      </c>
      <c r="D39" s="82">
        <v>2789.5</v>
      </c>
      <c r="E39" s="82">
        <v>2913.9</v>
      </c>
      <c r="F39" s="82">
        <v>3152.7</v>
      </c>
      <c r="G39" s="82">
        <v>2477.4</v>
      </c>
      <c r="H39" s="81"/>
      <c r="K39" s="66">
        <f t="shared" si="2"/>
        <v>2833.3749999999995</v>
      </c>
      <c r="L39" s="66">
        <f t="shared" si="0"/>
        <v>1800</v>
      </c>
      <c r="M39" s="69">
        <f t="shared" si="1"/>
        <v>2050</v>
      </c>
    </row>
    <row r="40" spans="2:14" x14ac:dyDescent="0.2">
      <c r="B40" s="80" t="s">
        <v>109</v>
      </c>
      <c r="C40" s="82">
        <v>5717.6</v>
      </c>
      <c r="D40" s="82">
        <v>5039.8999999999996</v>
      </c>
      <c r="E40" s="82">
        <v>5319.4</v>
      </c>
      <c r="F40" s="82">
        <v>5525.3</v>
      </c>
      <c r="G40" s="82">
        <v>4968.3999999999996</v>
      </c>
      <c r="H40" s="81"/>
      <c r="K40" s="66">
        <f t="shared" si="2"/>
        <v>5213.25</v>
      </c>
      <c r="L40" s="66">
        <f t="shared" si="0"/>
        <v>3300</v>
      </c>
      <c r="M40" s="69">
        <f t="shared" si="1"/>
        <v>3800</v>
      </c>
    </row>
    <row r="41" spans="2:14" x14ac:dyDescent="0.2">
      <c r="B41" s="80" t="s">
        <v>21</v>
      </c>
      <c r="C41" s="82">
        <v>3209.4</v>
      </c>
      <c r="D41" s="82">
        <v>2712.1</v>
      </c>
      <c r="E41" s="82">
        <v>2985.9</v>
      </c>
      <c r="F41" s="82">
        <v>3254.7</v>
      </c>
      <c r="G41" s="82">
        <v>2381.5</v>
      </c>
      <c r="H41" s="81"/>
      <c r="K41" s="66">
        <f t="shared" si="2"/>
        <v>2833.55</v>
      </c>
      <c r="L41" s="66">
        <f t="shared" si="0"/>
        <v>1800</v>
      </c>
      <c r="M41" s="69">
        <f t="shared" si="1"/>
        <v>2050</v>
      </c>
    </row>
    <row r="42" spans="2:14" x14ac:dyDescent="0.2">
      <c r="B42" s="80" t="s">
        <v>22</v>
      </c>
      <c r="C42" s="82">
        <v>3730</v>
      </c>
      <c r="D42" s="82">
        <v>3070.1</v>
      </c>
      <c r="E42" s="82">
        <v>3493.7</v>
      </c>
      <c r="F42" s="82">
        <v>3566.4</v>
      </c>
      <c r="G42" s="82">
        <v>2906.9</v>
      </c>
      <c r="H42" s="81"/>
      <c r="K42" s="66">
        <f t="shared" si="2"/>
        <v>3259.2749999999996</v>
      </c>
      <c r="L42" s="66">
        <f t="shared" si="0"/>
        <v>2050</v>
      </c>
      <c r="M42" s="69">
        <f t="shared" si="1"/>
        <v>2350</v>
      </c>
    </row>
    <row r="43" spans="2:14" x14ac:dyDescent="0.2">
      <c r="B43" s="80" t="s">
        <v>4</v>
      </c>
      <c r="C43" s="82">
        <v>5686</v>
      </c>
      <c r="D43" s="82">
        <v>4870.5</v>
      </c>
      <c r="E43" s="82">
        <v>5152.8999999999996</v>
      </c>
      <c r="F43" s="82">
        <v>5444.1</v>
      </c>
      <c r="G43" s="82">
        <v>5119.7</v>
      </c>
      <c r="H43" s="81"/>
      <c r="K43" s="66">
        <f t="shared" si="2"/>
        <v>5146.8</v>
      </c>
      <c r="L43" s="66">
        <f t="shared" si="0"/>
        <v>3250</v>
      </c>
      <c r="M43" s="69">
        <f t="shared" si="1"/>
        <v>3750</v>
      </c>
    </row>
    <row r="44" spans="2:14" x14ac:dyDescent="0.2">
      <c r="B44" s="80" t="s">
        <v>110</v>
      </c>
      <c r="C44" s="82">
        <v>3602.2</v>
      </c>
      <c r="D44" s="82">
        <v>2955.4</v>
      </c>
      <c r="E44" s="82">
        <v>3247.8</v>
      </c>
      <c r="F44" s="82">
        <v>3436.2</v>
      </c>
      <c r="G44" s="82">
        <v>2790.3</v>
      </c>
      <c r="H44" s="81"/>
      <c r="K44" s="66">
        <f t="shared" si="2"/>
        <v>3107.4250000000002</v>
      </c>
      <c r="L44" s="66">
        <f>ROUND(($L$45/$K$45*K44)*2,-2)/2</f>
        <v>1950</v>
      </c>
      <c r="M44" s="69">
        <f>ROUND(($M$45/$K$45*K44)*2,-2)/2</f>
        <v>2250</v>
      </c>
    </row>
    <row r="45" spans="2:14" x14ac:dyDescent="0.2">
      <c r="B45" s="80" t="s">
        <v>111</v>
      </c>
      <c r="C45" s="82">
        <v>3662.9</v>
      </c>
      <c r="D45" s="82">
        <v>2950.3</v>
      </c>
      <c r="E45" s="82">
        <v>3320.5</v>
      </c>
      <c r="F45" s="82">
        <v>3586</v>
      </c>
      <c r="G45" s="82">
        <v>2783.9</v>
      </c>
      <c r="H45" s="81"/>
      <c r="K45" s="66">
        <f t="shared" si="2"/>
        <v>3160.1749999999997</v>
      </c>
      <c r="L45" s="83">
        <v>2000</v>
      </c>
      <c r="M45" s="84">
        <v>2300</v>
      </c>
      <c r="N45" t="s">
        <v>113</v>
      </c>
    </row>
    <row r="46" spans="2:14" ht="15" customHeight="1" x14ac:dyDescent="0.2">
      <c r="B46" s="58"/>
      <c r="C46" s="59"/>
      <c r="D46" s="60"/>
      <c r="E46" s="61"/>
      <c r="F46" s="61"/>
      <c r="G46" s="61"/>
    </row>
    <row r="47" spans="2:14" ht="15" x14ac:dyDescent="0.2">
      <c r="B47" s="58"/>
      <c r="C47" s="59"/>
      <c r="D47" s="60"/>
      <c r="E47" s="61"/>
      <c r="F47" s="61"/>
      <c r="G47" s="61"/>
      <c r="K47" s="66"/>
      <c r="L47" s="66"/>
      <c r="M47" s="69"/>
    </row>
    <row r="48" spans="2:14" ht="15" x14ac:dyDescent="0.2">
      <c r="B48" s="58"/>
      <c r="C48" s="59"/>
      <c r="D48" s="60"/>
      <c r="E48" s="61"/>
      <c r="F48" s="61"/>
      <c r="G48" s="61"/>
      <c r="K48" s="66"/>
      <c r="L48" s="66"/>
      <c r="M48" s="69"/>
    </row>
    <row r="49" spans="2:13" ht="15" x14ac:dyDescent="0.2">
      <c r="B49" s="58"/>
      <c r="C49" s="59"/>
      <c r="D49" s="60"/>
      <c r="E49" s="61"/>
      <c r="F49" s="61"/>
      <c r="G49" s="61"/>
      <c r="K49" s="66"/>
      <c r="L49" s="66"/>
      <c r="M49" s="69"/>
    </row>
    <row r="50" spans="2:13" ht="15" x14ac:dyDescent="0.2">
      <c r="B50" s="58"/>
      <c r="C50" s="59"/>
      <c r="D50" s="60"/>
      <c r="E50" s="61"/>
      <c r="F50" s="61"/>
      <c r="G50" s="61"/>
      <c r="K50" s="66"/>
      <c r="L50" s="66"/>
      <c r="M50" s="69"/>
    </row>
    <row r="51" spans="2:13" ht="15" x14ac:dyDescent="0.2">
      <c r="B51" s="58"/>
      <c r="C51" s="59"/>
      <c r="D51" s="60"/>
      <c r="E51" s="61"/>
      <c r="F51" s="61"/>
      <c r="G51" s="61"/>
      <c r="K51" s="66"/>
      <c r="L51" s="66"/>
      <c r="M51" s="69"/>
    </row>
    <row r="52" spans="2:13" ht="15" x14ac:dyDescent="0.2">
      <c r="B52" s="58"/>
      <c r="C52" s="59"/>
      <c r="D52" s="60"/>
      <c r="E52" s="61"/>
      <c r="F52" s="61"/>
      <c r="G52" s="61"/>
      <c r="K52" s="66"/>
      <c r="L52" s="66"/>
      <c r="M52" s="69"/>
    </row>
    <row r="53" spans="2:13" ht="15" x14ac:dyDescent="0.2">
      <c r="B53" s="58"/>
      <c r="C53" s="59"/>
      <c r="D53" s="60"/>
      <c r="E53" s="61"/>
      <c r="F53" s="61"/>
      <c r="G53" s="61"/>
      <c r="K53" s="66"/>
      <c r="L53" s="66"/>
      <c r="M53" s="69"/>
    </row>
    <row r="54" spans="2:13" ht="15" x14ac:dyDescent="0.2">
      <c r="B54" s="58"/>
      <c r="C54" s="59"/>
      <c r="D54" s="60"/>
      <c r="E54" s="61"/>
      <c r="F54" s="61"/>
      <c r="G54" s="61"/>
      <c r="K54" s="66"/>
      <c r="L54" s="66"/>
      <c r="M54" s="69"/>
    </row>
    <row r="55" spans="2:13" ht="15" x14ac:dyDescent="0.2">
      <c r="B55" s="58"/>
      <c r="C55" s="59"/>
      <c r="D55" s="60"/>
      <c r="E55" s="61"/>
      <c r="F55" s="61"/>
      <c r="G55" s="61"/>
      <c r="K55" s="66"/>
    </row>
    <row r="56" spans="2:13" ht="15" x14ac:dyDescent="0.2">
      <c r="B56" s="58"/>
      <c r="C56" s="59"/>
      <c r="D56" s="60"/>
      <c r="E56" s="61"/>
      <c r="F56" s="61"/>
      <c r="G56" s="61"/>
      <c r="K56" s="66"/>
      <c r="L56" s="66"/>
      <c r="M56" s="69"/>
    </row>
    <row r="57" spans="2:13" ht="15" x14ac:dyDescent="0.2">
      <c r="B57" s="58"/>
    </row>
    <row r="58" spans="2:13" ht="15" x14ac:dyDescent="0.2">
      <c r="B58" s="58"/>
    </row>
  </sheetData>
  <mergeCells count="1">
    <mergeCell ref="L3:M3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Esempio</vt:lpstr>
      <vt:lpstr>Calcolo</vt:lpstr>
      <vt:lpstr>Logbuch</vt:lpstr>
      <vt:lpstr>Heizwert</vt:lpstr>
      <vt:lpstr>Umrechnung_Brennstoffbedarf</vt:lpstr>
      <vt:lpstr>Klimadaten</vt:lpstr>
      <vt:lpstr>Calcolo!Druckbereich</vt:lpstr>
      <vt:lpstr>Esempio!Druckbereich</vt:lpstr>
    </vt:vector>
  </TitlesOfParts>
  <Company>HETAG / AWEL / FWS / Energieinstitut Vorarlberg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WPesti, Version 9. April 2015</dc:title>
  <dc:subject>Version 196j</dc:subject>
  <dc:creator>Huber Energietechnik AG / Ing. Büro Stalder</dc:creator>
  <dc:description>Version V8.1.1 mit WP-Daten Stand Januar 2015</dc:description>
  <cp:lastModifiedBy>Hofer Ramon</cp:lastModifiedBy>
  <cp:lastPrinted>2015-09-18T07:57:13Z</cp:lastPrinted>
  <dcterms:created xsi:type="dcterms:W3CDTF">2007-07-13T16:03:12Z</dcterms:created>
  <dcterms:modified xsi:type="dcterms:W3CDTF">2022-05-31T07:32:17Z</dcterms:modified>
</cp:coreProperties>
</file>